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360"/>
  </bookViews>
  <sheets>
    <sheet name="Orientações" sheetId="8" r:id="rId1"/>
    <sheet name="Servente" sheetId="4" r:id="rId2"/>
    <sheet name="Recepcionista" sheetId="6" r:id="rId3"/>
    <sheet name="Insumos Servente" sheetId="5" r:id="rId4"/>
    <sheet name="Insumos Recepcionista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<sst xmlns="http://schemas.openxmlformats.org/spreadsheetml/2006/main" count="514" uniqueCount="172">
  <si>
    <t>ORIENTAÇÕES PARA PREENCHIMENTO DA PLANILHA</t>
  </si>
  <si>
    <t>1. Esta planilha é comporta por quatro abas inferiores sendo: (i) Orientações; (ii) Recepcionista; (iii) Servente; (iv) Insumos Servente; e (v) Insumos Recepcionista.</t>
  </si>
  <si>
    <t>2. Ao preencher os valores unitários nas abas dos insumos (Insumos Servente e Insumos Recepcionista), a planilha de custos é automaticamente atualizada nos respectivos itens do Módulo 5.</t>
  </si>
  <si>
    <t>3. A planilha de custos está configurada com fórmulas que aplicam automaticamente os percentuais aos valores informados. Dessa forma, eventuais ajustes devem ser feitos diretamente nos campos de percentuais, garantindo o correto cálculo dos valores totais.</t>
  </si>
  <si>
    <t>PLANILHA DE CUSTOS</t>
  </si>
  <si>
    <t xml:space="preserve">Tipo de serviço </t>
  </si>
  <si>
    <t>Servente CBO 5143-20</t>
  </si>
  <si>
    <t>MÓDULO 1 - COMPOSIÇÃO DA REMUNERAÇÃO</t>
  </si>
  <si>
    <t>COMPOSIÇÃO DA REMUNERAÇÃO</t>
  </si>
  <si>
    <t>%</t>
  </si>
  <si>
    <t>VALOR (R$)</t>
  </si>
  <si>
    <t>A</t>
  </si>
  <si>
    <t>Salário Base - proporcional a 30 horas semanais - CCT SIEMACO 2025 CL3ª, §3º</t>
  </si>
  <si>
    <t>B</t>
  </si>
  <si>
    <t>Adicional de periculosidade</t>
  </si>
  <si>
    <t>C</t>
  </si>
  <si>
    <t>Adicional Insalubridade</t>
  </si>
  <si>
    <t>D</t>
  </si>
  <si>
    <t>Adicional Noturno</t>
  </si>
  <si>
    <t>E</t>
  </si>
  <si>
    <t>Adicional de Hora Noturna Reduzida</t>
  </si>
  <si>
    <t>F</t>
  </si>
  <si>
    <t>Adicional de Risco CCT SIEMACO 2025 CL11ª</t>
  </si>
  <si>
    <t>TOTAL DO MÓDULO 1</t>
  </si>
  <si>
    <t>MÓDULO 2 – ENCARGOS E BENEFÍCIOS ANUAIS, MENSAIS E DIÁRIOS</t>
  </si>
  <si>
    <t>Submódulo 2.1 - 13º Salário e Adicional de Férias</t>
  </si>
  <si>
    <t>13º salário</t>
  </si>
  <si>
    <t>Férias e Adicional de Férias de 1/3</t>
  </si>
  <si>
    <t/>
  </si>
  <si>
    <t>Submódulo 2.2 - GPS, FGTS e Outras Contribuições</t>
  </si>
  <si>
    <t>Contribuição previdenciária - INSS</t>
  </si>
  <si>
    <t>Salário Educação</t>
  </si>
  <si>
    <t>GILL/RAT - SAT (Seguro Acidente de Trabalho)</t>
  </si>
  <si>
    <t>CNAE</t>
  </si>
  <si>
    <t>inserir</t>
  </si>
  <si>
    <t>Alíquota do CNAE</t>
  </si>
  <si>
    <t>FAP</t>
  </si>
  <si>
    <t>SESC ou SESI</t>
  </si>
  <si>
    <t>SENAI - SENAC</t>
  </si>
  <si>
    <t>SEBRAE</t>
  </si>
  <si>
    <t>G</t>
  </si>
  <si>
    <t>INCRA</t>
  </si>
  <si>
    <t>H</t>
  </si>
  <si>
    <t>FGTS</t>
  </si>
  <si>
    <t>I</t>
  </si>
  <si>
    <t>PIS (somente entidades sem fins lucrativos)</t>
  </si>
  <si>
    <t>TOTAL SUBMÓDULO 2.2</t>
  </si>
  <si>
    <t>Submódulo 2.3 - Benefícios Mensais e Diários</t>
  </si>
  <si>
    <t>Vale-Transporte - CCT SIEMACO 2025 CL15ª</t>
  </si>
  <si>
    <t>Dias</t>
  </si>
  <si>
    <t>Quantidade por dia</t>
  </si>
  <si>
    <t>Custo unitário</t>
  </si>
  <si>
    <t>Desconto sobre o salário</t>
  </si>
  <si>
    <t>Auxílio-Refeição/Alimentação - CCT SIEMACO 2025 CL13ª</t>
  </si>
  <si>
    <t>Valor mensal</t>
  </si>
  <si>
    <t>% de desconto</t>
  </si>
  <si>
    <t>Assistência Médica - CCT SIEMACO 2025 CL16ª</t>
  </si>
  <si>
    <t>Benefício Social Familiar - CCT SIEMACO 2025 CL17ª</t>
  </si>
  <si>
    <t>Fundo de Formação Profissional - CCT SIEMACO 2025 CL23ª</t>
  </si>
  <si>
    <t>Outros (especificar)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</si>
  <si>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</si>
  <si>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</si>
  <si>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</si>
  <si>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</si>
  <si>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</si>
  <si>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</si>
  <si>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</si>
  <si>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</si>
  <si>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</si>
  <si>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</si>
  <si>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</si>
  <si>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</si>
  <si>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</si>
  <si>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</si>
  <si>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sobre o Aviso Prévio Indenizado</t>
  </si>
  <si>
    <t>Aviso Prévio Trabalhado</t>
  </si>
  <si>
    <t>Incidência dos encargos do submódulo 2.2 (GPS, FGTS e outras contribuições) sobre Aviso Prévio Trabalhado</t>
  </si>
  <si>
    <t>Multa do FGTS sobre o Aviso Previo Trabalhado</t>
  </si>
  <si>
    <t>TOTAL DO MÓDULO 3</t>
  </si>
  <si>
    <t>MÓDULO 4 – CUSTO DE REPOSIÇÃO DO PROFISSIONAL AUSENTE</t>
  </si>
  <si>
    <t>Submódulo 4.1 - Cobertura de Férias e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</si>
  <si>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</si>
  <si>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</si>
  <si>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</si>
  <si>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</si>
  <si>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</si>
  <si>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Afastamento por Doença</t>
  </si>
  <si>
    <t>Subtotal antes da incidência de Proporcional de Férias, 1/3 e 13º sobre custo de reposição</t>
  </si>
  <si>
    <t>Proporcional de Férias, 1/3 e 13º sobre custo de reposição (exceto licença maternidade)</t>
  </si>
  <si>
    <t>Subtotal antes da incidência do Submódulo 2.2</t>
  </si>
  <si>
    <t>Incidência do submódulo 2.2 sobre o custo de reposição</t>
  </si>
  <si>
    <t>TOTAL DO SUBMÓDULO 4.1</t>
  </si>
  <si>
    <t>Submódulo 4.2 - Substituto na Intrajornada</t>
  </si>
  <si>
    <t>Substituto na cobertura de Intervalo para repouso ou alimentação</t>
  </si>
  <si>
    <t>TOTAL DO SUBMÓDULO 4.2</t>
  </si>
  <si>
    <t>QUADRO-RESUMO DO MÓDULO 4 - CUSTO DE REPOSIÇÃO DO PROFISSIONAL AUSENTE</t>
  </si>
  <si>
    <t>Módulo 4 - custo de reposição do profissional ausente</t>
  </si>
  <si>
    <t>4.1</t>
  </si>
  <si>
    <t>Cobertura de Férias e Ausências Legais</t>
  </si>
  <si>
    <t>4.2</t>
  </si>
  <si>
    <t>Substituto na Intrajornada</t>
  </si>
  <si>
    <t>TOTAL DO MÓDULO 4</t>
  </si>
  <si>
    <t>MÓDULO 5 – INSUMOS DIVERSOS</t>
  </si>
  <si>
    <t>INSUMOS DIVERSOS</t>
  </si>
  <si>
    <t>Total uniformes e EPIs</t>
  </si>
  <si>
    <t>-</t>
  </si>
  <si>
    <t>Calça comprida com elástico total, em tecido 67% poliester e 33% algodão, na mesmca cor da camisa ou camiseta.</t>
  </si>
  <si>
    <t>Anual</t>
  </si>
  <si>
    <t>Valor unitário</t>
  </si>
  <si>
    <t>Camisa ou camiseta malha fria, manga curta com punho, tecido 67% poliester e 33% algodão, com identificação da empresa.</t>
  </si>
  <si>
    <t>Blusa moletom em tecido flanelado, manga longa, 50% poliester e 50% algodão, combinando com o resto do uniforme.</t>
  </si>
  <si>
    <t>Par de meias pretas de algodão, cano alto.</t>
  </si>
  <si>
    <t>Par de sapatos de segurança cano baixo, de borracha/EVA, antiderrapante.</t>
  </si>
  <si>
    <t>Par de luvas de limpeza em látex - com forro flocado de algodão, formato anatômico, punho com virola, palma antiderrapante, confeccionadas de acordo com as normas exigidas para EPI's. Próprias para serviços de limpeza, e serviços gerais que requeiram proteção das mãos.</t>
  </si>
  <si>
    <t>Máscara descartável TNT dupla, caixa com 50 unidades.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</si>
  <si>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</si>
  <si>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</si>
  <si>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</si>
  <si>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</si>
  <si>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</si>
  <si>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</si>
  <si>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</si>
  <si>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</si>
  <si>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</si>
  <si>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</si>
  <si>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</si>
  <si>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ISSQN</t>
  </si>
  <si>
    <t>TOTAL DO MÓDULO 6</t>
  </si>
  <si>
    <t>QUADRO RESUMO DO CUSTO POR EMPREGADO</t>
  </si>
  <si>
    <t>Mão-de-Obra vinculada à execução contratual (valor por empregado)</t>
  </si>
  <si>
    <t>Subtotal (A + B + C + D + E)</t>
  </si>
  <si>
    <t>PREÇO TOTAL ESTIMADO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</si>
  <si>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</si>
  <si>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</si>
  <si>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</si>
  <si>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</si>
  <si>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</si>
  <si>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</si>
  <si>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</si>
  <si>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</si>
  <si>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</si>
  <si>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</si>
  <si>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</si>
  <si>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</si>
  <si>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</si>
  <si>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</si>
  <si>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</si>
  <si>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</si>
  <si>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</si>
  <si>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</si>
  <si>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</si>
  <si>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</si>
  <si>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</si>
  <si>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</si>
  <si>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</si>
  <si>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t>Recepcionista CBO 4221-05</t>
  </si>
  <si>
    <t>Salário Base - proporcional a 30 horas semanais - CCT SIEMACO 2025 CL3ª, §2º</t>
  </si>
  <si>
    <t>Terno completo (paletó, calça e colete), de acordo com o gênero do empregado, na cor preta, de boa qualidade, com 02 bolsos inferiores no blazer, com identificação da empresa contratada no lado superior esquerdo. Calça com bolsos.</t>
  </si>
  <si>
    <t>Camisa social branca, com gola, manga longa, com identificação da empresa contratada no lado superior esquerdo, de acordo ao gênero do empregado.</t>
  </si>
  <si>
    <t>Camisa social branca, com gola, manga curta, com identificação da empresa contratada no lado superior esquerdo, de acordo ao gênero do empregado.</t>
  </si>
  <si>
    <t>Suéter de lã, manga longa, decote “v”, na cor preta, de acordo com o gênero do empregado.</t>
  </si>
  <si>
    <t>Gravata (homens) ou lenço (mulheres) pretos, em tecido de qualidade e combinando com o terno.</t>
  </si>
  <si>
    <t>Cinto preto de couro, tamanho de acordo com o gênero do empregado.</t>
  </si>
  <si>
    <t>Par de meias sociais pretas de algodão.</t>
  </si>
  <si>
    <t>Par de sapatos pretos, tipo esporte fino, sem salto ou salto baixo, de couro e solado de borracha.</t>
  </si>
  <si>
    <t>INSUMOS PARA SERVENTE</t>
  </si>
  <si>
    <t>Item</t>
  </si>
  <si>
    <t>Und.</t>
  </si>
  <si>
    <t>Qnt.</t>
  </si>
  <si>
    <t>Total por item</t>
  </si>
  <si>
    <t>Total global</t>
  </si>
  <si>
    <t>INSUMOS PARA RECEPCIONISTA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</si>
</sst>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-* #,##0.00_-;\-* #,##0.00_-;_-* &quot;-&quot;??_-;_-@_-"/>
    <numFmt numFmtId="177" formatCode="_(&quot;R$ &quot;* #,##0.00_);_(&quot;R$ &quot;* \(#,##0.00\);_(&quot;R$ &quot;* &quot;-&quot;??_);_(@_)"/>
    <numFmt numFmtId="178" formatCode="_-* #,##0_-;\-* #,##0_-;_-* &quot;-&quot;_-;_-@_-"/>
    <numFmt numFmtId="179" formatCode="_-&quot;R$&quot;\ * #,##0_-;\-&quot;R$&quot;\ * #,##0_-;_-&quot;R$&quot;\ * &quot;-&quot;_-;_-@_-"/>
    <numFmt numFmtId="180" formatCode="_-&quot;R$&quot;\ * #,##0.00_-;\-&quot;R$&quot;\ * #,##0.00_-;_-&quot;R$&quot;\ * &quot;-&quot;??_-;_-@_-"/>
    <numFmt numFmtId="181" formatCode="_-&quot;R$&quot;* #,##0.00_-;\-&quot;R$&quot;* #,##0.00_-;_-&quot;R$&quot;* &quot;-&quot;??_-;_-@_-"/>
    <numFmt numFmtId="182" formatCode="&quot;R$&quot;\ #,##0.00_);[Red]\(&quot;R$&quot;\ #,###.00\)"/>
  </numFmts>
  <fonts count="29">
    <font>
      <sz val="10"/>
      <name val="Arial"/>
      <charset val="134"/>
    </font>
    <font>
      <b/>
      <sz val="10"/>
      <name val="Arial"/>
      <charset val="134"/>
    </font>
    <font>
      <sz val="10"/>
      <color rgb="FF000000"/>
      <name val="Arial"/>
      <charset val="134"/>
    </font>
    <font>
      <sz val="10"/>
      <color theme="1"/>
      <name val="Arial"/>
      <charset val="134"/>
    </font>
    <font>
      <i/>
      <sz val="10"/>
      <color theme="1"/>
      <name val="Arial"/>
      <charset val="134"/>
    </font>
    <font>
      <b/>
      <sz val="14"/>
      <color theme="1"/>
      <name val="Arial"/>
      <charset val="134"/>
    </font>
    <font>
      <b/>
      <sz val="16"/>
      <color theme="1"/>
      <name val="Arial"/>
      <charset val="134"/>
    </font>
    <font>
      <b/>
      <sz val="10"/>
      <color theme="1"/>
      <name val="Arial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 tint="-0.25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176" fontId="0" fillId="0" borderId="0" applyFont="0" applyFill="0" applyBorder="0" applyAlignment="0" applyProtection="0"/>
    <xf numFmtId="177" fontId="0" fillId="0" borderId="0" applyFill="0" applyBorder="0" applyAlignment="0" applyProtection="0"/>
    <xf numFmtId="9" fontId="0" fillId="0" borderId="0" applyFill="0" applyBorder="0" applyAlignment="0" applyProtection="0"/>
    <xf numFmtId="178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2" borderId="4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5" applyNumberFormat="0" applyFill="0" applyAlignment="0" applyProtection="0">
      <alignment vertical="center"/>
    </xf>
    <xf numFmtId="0" fontId="15" fillId="0" borderId="45" applyNumberFormat="0" applyFill="0" applyAlignment="0" applyProtection="0">
      <alignment vertical="center"/>
    </xf>
    <xf numFmtId="0" fontId="16" fillId="0" borderId="4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3" borderId="47" applyNumberFormat="0" applyAlignment="0" applyProtection="0">
      <alignment vertical="center"/>
    </xf>
    <xf numFmtId="0" fontId="18" fillId="14" borderId="48" applyNumberFormat="0" applyAlignment="0" applyProtection="0">
      <alignment vertical="center"/>
    </xf>
    <xf numFmtId="0" fontId="19" fillId="14" borderId="47" applyNumberFormat="0" applyAlignment="0" applyProtection="0">
      <alignment vertical="center"/>
    </xf>
    <xf numFmtId="0" fontId="20" fillId="15" borderId="49" applyNumberFormat="0" applyAlignment="0" applyProtection="0">
      <alignment vertical="center"/>
    </xf>
    <xf numFmtId="0" fontId="21" fillId="0" borderId="50" applyNumberFormat="0" applyFill="0" applyAlignment="0" applyProtection="0">
      <alignment vertical="center"/>
    </xf>
    <xf numFmtId="0" fontId="22" fillId="0" borderId="5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8" fillId="0" borderId="0"/>
    <xf numFmtId="180" fontId="28" fillId="0" borderId="0" applyFont="0" applyFill="0" applyBorder="0" applyAlignment="0" applyProtection="0"/>
    <xf numFmtId="181" fontId="28" fillId="0" borderId="0" applyFont="0" applyFill="0" applyBorder="0" applyAlignment="0" applyProtection="0"/>
    <xf numFmtId="0" fontId="28" fillId="0" borderId="0"/>
    <xf numFmtId="0" fontId="28" fillId="0" borderId="0"/>
    <xf numFmtId="176" fontId="28" fillId="0" borderId="0" applyFont="0" applyFill="0" applyBorder="0" applyAlignment="0" applyProtection="0"/>
  </cellStyleXfs>
  <cellXfs count="23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82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82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justify" vertical="top"/>
    </xf>
    <xf numFmtId="182" fontId="0" fillId="2" borderId="1" xfId="0" applyNumberFormat="1" applyFill="1" applyBorder="1" applyAlignment="1">
      <alignment horizontal="center" vertical="center"/>
    </xf>
    <xf numFmtId="182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9" borderId="1" xfId="0" applyFont="1" applyFill="1" applyBorder="1" applyAlignment="1"/>
    <xf numFmtId="0" fontId="3" fillId="0" borderId="1" xfId="0" applyFont="1" applyBorder="1" applyAlignment="1"/>
    <xf numFmtId="9" fontId="3" fillId="9" borderId="1" xfId="0" applyNumberFormat="1" applyFont="1" applyFill="1" applyBorder="1" applyAlignment="1"/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9" fontId="3" fillId="9" borderId="2" xfId="0" applyNumberFormat="1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  <xf numFmtId="0" fontId="3" fillId="0" borderId="2" xfId="0" applyFont="1" applyBorder="1"/>
    <xf numFmtId="0" fontId="3" fillId="0" borderId="4" xfId="0" applyFont="1" applyBorder="1"/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2" fontId="3" fillId="9" borderId="1" xfId="0" applyNumberFormat="1" applyFont="1" applyFill="1" applyBorder="1" applyAlignment="1" applyProtection="1">
      <alignment horizontal="center" vertical="center"/>
      <protection locked="0"/>
    </xf>
    <xf numFmtId="10" fontId="3" fillId="9" borderId="5" xfId="3" applyNumberFormat="1" applyFont="1" applyFill="1" applyBorder="1" applyAlignment="1">
      <alignment horizontal="center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10" fontId="3" fillId="9" borderId="1" xfId="3" applyNumberFormat="1" applyFont="1" applyFill="1" applyBorder="1" applyAlignment="1">
      <alignment horizontal="center"/>
    </xf>
    <xf numFmtId="10" fontId="3" fillId="0" borderId="1" xfId="3" applyNumberFormat="1" applyFont="1" applyBorder="1" applyAlignment="1">
      <alignment horizontal="center"/>
    </xf>
    <xf numFmtId="10" fontId="3" fillId="0" borderId="1" xfId="3" applyNumberFormat="1" applyFont="1" applyFill="1" applyBorder="1" applyAlignment="1">
      <alignment horizontal="center"/>
    </xf>
    <xf numFmtId="10" fontId="3" fillId="0" borderId="0" xfId="0" applyNumberFormat="1" applyFont="1"/>
    <xf numFmtId="2" fontId="7" fillId="7" borderId="1" xfId="0" applyNumberFormat="1" applyFont="1" applyFill="1" applyBorder="1" applyAlignment="1">
      <alignment horizontal="center" vertical="center"/>
    </xf>
    <xf numFmtId="0" fontId="3" fillId="0" borderId="0" xfId="0" applyFont="1" applyBorder="1"/>
    <xf numFmtId="10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10" fontId="3" fillId="10" borderId="1" xfId="0" applyNumberFormat="1" applyFont="1" applyFill="1" applyBorder="1" applyAlignment="1">
      <alignment horizontal="center"/>
    </xf>
    <xf numFmtId="10" fontId="7" fillId="7" borderId="6" xfId="0" applyNumberFormat="1" applyFont="1" applyFill="1" applyBorder="1" applyAlignment="1">
      <alignment horizontal="center"/>
    </xf>
    <xf numFmtId="2" fontId="7" fillId="7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77" fontId="3" fillId="0" borderId="0" xfId="2" applyFont="1"/>
    <xf numFmtId="2" fontId="3" fillId="9" borderId="1" xfId="0" applyNumberFormat="1" applyFont="1" applyFill="1" applyBorder="1" applyAlignment="1"/>
    <xf numFmtId="0" fontId="3" fillId="0" borderId="3" xfId="0" applyFont="1" applyBorder="1" applyAlignment="1">
      <alignment horizontal="left"/>
    </xf>
    <xf numFmtId="10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2" fontId="3" fillId="9" borderId="1" xfId="0" applyNumberFormat="1" applyFont="1" applyFill="1" applyBorder="1" applyAlignment="1">
      <alignment horizontal="center" vertical="center"/>
    </xf>
    <xf numFmtId="0" fontId="3" fillId="0" borderId="3" xfId="0" applyFont="1" applyBorder="1"/>
    <xf numFmtId="2" fontId="3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/>
    </xf>
    <xf numFmtId="10" fontId="3" fillId="0" borderId="1" xfId="0" applyNumberFormat="1" applyFont="1" applyFill="1" applyBorder="1" applyAlignment="1">
      <alignment horizontal="center"/>
    </xf>
    <xf numFmtId="2" fontId="3" fillId="0" borderId="0" xfId="0" applyNumberFormat="1" applyFont="1"/>
    <xf numFmtId="2" fontId="3" fillId="0" borderId="0" xfId="0" applyNumberFormat="1" applyFont="1" applyBorder="1"/>
    <xf numFmtId="0" fontId="3" fillId="0" borderId="3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7" fillId="8" borderId="2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 vertical="center"/>
    </xf>
    <xf numFmtId="0" fontId="7" fillId="11" borderId="4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left"/>
    </xf>
    <xf numFmtId="0" fontId="3" fillId="11" borderId="4" xfId="0" applyFont="1" applyFill="1" applyBorder="1" applyAlignment="1">
      <alignment horizontal="left"/>
    </xf>
    <xf numFmtId="0" fontId="7" fillId="11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2" fontId="3" fillId="9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2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2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Border="1"/>
    <xf numFmtId="0" fontId="7" fillId="0" borderId="3" xfId="0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left"/>
    </xf>
    <xf numFmtId="2" fontId="7" fillId="11" borderId="1" xfId="0" applyNumberFormat="1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horizontal="center"/>
    </xf>
    <xf numFmtId="0" fontId="7" fillId="11" borderId="1" xfId="0" applyNumberFormat="1" applyFont="1" applyFill="1" applyBorder="1" applyAlignment="1">
      <alignment horizontal="center" vertical="center"/>
    </xf>
    <xf numFmtId="2" fontId="3" fillId="9" borderId="3" xfId="0" applyNumberFormat="1" applyFont="1" applyFill="1" applyBorder="1" applyAlignment="1">
      <alignment horizontal="center" vertical="center"/>
    </xf>
    <xf numFmtId="10" fontId="3" fillId="9" borderId="1" xfId="0" applyNumberFormat="1" applyFont="1" applyFill="1" applyBorder="1" applyAlignment="1">
      <alignment horizontal="center"/>
    </xf>
    <xf numFmtId="10" fontId="3" fillId="0" borderId="1" xfId="3" applyNumberFormat="1" applyFont="1" applyFill="1" applyBorder="1" applyAlignment="1" applyProtection="1">
      <alignment horizontal="center"/>
    </xf>
    <xf numFmtId="0" fontId="7" fillId="0" borderId="32" xfId="0" applyFont="1" applyBorder="1" applyAlignment="1">
      <alignment horizontal="center"/>
    </xf>
    <xf numFmtId="10" fontId="7" fillId="0" borderId="6" xfId="3" applyNumberFormat="1" applyFont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177" fontId="7" fillId="0" borderId="0" xfId="2" applyFo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7" fillId="0" borderId="34" xfId="0" applyFont="1" applyBorder="1" applyAlignment="1">
      <alignment horizontal="center" vertical="center"/>
    </xf>
    <xf numFmtId="0" fontId="3" fillId="0" borderId="31" xfId="0" applyFont="1" applyBorder="1" applyAlignment="1"/>
    <xf numFmtId="0" fontId="3" fillId="0" borderId="35" xfId="0" applyFont="1" applyBorder="1" applyAlignment="1"/>
    <xf numFmtId="2" fontId="3" fillId="0" borderId="36" xfId="0" applyNumberFormat="1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37" xfId="0" applyFont="1" applyBorder="1" applyAlignment="1"/>
    <xf numFmtId="2" fontId="3" fillId="0" borderId="20" xfId="0" applyNumberFormat="1" applyFont="1" applyFill="1" applyBorder="1" applyAlignment="1">
      <alignment horizontal="center" vertical="center"/>
    </xf>
    <xf numFmtId="0" fontId="7" fillId="0" borderId="4" xfId="0" applyFont="1" applyBorder="1" applyAlignment="1"/>
    <xf numFmtId="0" fontId="7" fillId="0" borderId="37" xfId="0" applyFont="1" applyBorder="1" applyAlignment="1"/>
    <xf numFmtId="0" fontId="3" fillId="0" borderId="28" xfId="0" applyFont="1" applyBorder="1" applyAlignment="1"/>
    <xf numFmtId="0" fontId="3" fillId="0" borderId="38" xfId="0" applyFont="1" applyBorder="1" applyAlignment="1"/>
    <xf numFmtId="2" fontId="3" fillId="0" borderId="25" xfId="0" applyNumberFormat="1" applyFont="1" applyFill="1" applyBorder="1" applyAlignment="1">
      <alignment horizontal="center" vertical="center"/>
    </xf>
    <xf numFmtId="0" fontId="7" fillId="0" borderId="39" xfId="0" applyFont="1" applyBorder="1" applyAlignment="1">
      <alignment horizontal="center"/>
    </xf>
    <xf numFmtId="2" fontId="7" fillId="0" borderId="40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2" fontId="3" fillId="0" borderId="19" xfId="0" applyNumberFormat="1" applyFont="1" applyBorder="1" applyAlignment="1">
      <alignment horizontal="center" vertical="center"/>
    </xf>
    <xf numFmtId="2" fontId="3" fillId="0" borderId="22" xfId="0" applyNumberFormat="1" applyFont="1" applyFill="1" applyBorder="1" applyAlignment="1">
      <alignment horizontal="center" vertical="center"/>
    </xf>
    <xf numFmtId="0" fontId="3" fillId="0" borderId="42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/>
    <xf numFmtId="177" fontId="7" fillId="0" borderId="0" xfId="2" applyFont="1" applyAlignment="1">
      <alignment horizontal="center" vertical="center"/>
    </xf>
    <xf numFmtId="176" fontId="3" fillId="0" borderId="0" xfId="0" applyNumberFormat="1" applyFont="1"/>
    <xf numFmtId="176" fontId="3" fillId="0" borderId="0" xfId="0" applyNumberFormat="1" applyFont="1" applyAlignment="1">
      <alignment horizontal="center" vertical="center"/>
    </xf>
    <xf numFmtId="0" fontId="3" fillId="0" borderId="43" xfId="0" applyFont="1" applyBorder="1" applyAlignment="1">
      <alignment horizontal="left"/>
    </xf>
    <xf numFmtId="0" fontId="3" fillId="0" borderId="39" xfId="0" applyFont="1" applyBorder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0" fontId="2" fillId="0" borderId="1" xfId="0" applyFont="1" applyBorder="1"/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7" fillId="5" borderId="6" xfId="0" applyFont="1" applyFill="1" applyBorder="1" applyAlignment="1" quotePrefix="1">
      <alignment horizontal="center" vertical="center"/>
    </xf>
  </cellXfs>
  <cellStyles count="55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Moeda 2" xfId="50"/>
    <cellStyle name="Moeda 3" xfId="51"/>
    <cellStyle name="Normal 3" xfId="52"/>
    <cellStyle name="Normal 4" xfId="53"/>
    <cellStyle name="Vírgula 2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tabSelected="1" workbookViewId="0">
      <selection activeCell="A17" sqref="A17"/>
    </sheetView>
  </sheetViews>
  <sheetFormatPr defaultColWidth="9.14285714285714" defaultRowHeight="12.75" outlineLevelRow="6"/>
  <cols>
    <col min="1" max="1" width="80.1428571428571" style="234" customWidth="1"/>
  </cols>
  <sheetData>
    <row r="1" spans="1:1">
      <c r="A1" s="235" t="s">
        <v>0</v>
      </c>
    </row>
    <row r="3" ht="25.5" spans="1:1">
      <c r="A3" s="234" t="s">
        <v>1</v>
      </c>
    </row>
    <row r="5" ht="38.25" spans="1:1">
      <c r="A5" s="234" t="s">
        <v>2</v>
      </c>
    </row>
    <row r="7" ht="38.25" spans="1:1">
      <c r="A7" s="234" t="s">
        <v>3</v>
      </c>
    </row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38"/>
  <sheetViews>
    <sheetView view="pageLayout" zoomScale="85" zoomScaleNormal="100" workbookViewId="0">
      <selection activeCell="B7" sqref="B7:I7"/>
    </sheetView>
  </sheetViews>
  <sheetFormatPr defaultColWidth="9" defaultRowHeight="12.75"/>
  <cols>
    <col min="1" max="1" width="3.42857142857143" style="21" customWidth="1"/>
    <col min="2" max="2" width="56.8571428571429" style="19" customWidth="1"/>
    <col min="3" max="3" width="6.71428571428571" style="19" customWidth="1"/>
    <col min="4" max="4" width="6.14285714285714" style="19" customWidth="1"/>
    <col min="5" max="5" width="16.8571428571429" style="19" customWidth="1"/>
    <col min="6" max="6" width="16.2857142857143" style="19" customWidth="1"/>
    <col min="7" max="7" width="20.5714285714286" style="19" customWidth="1"/>
    <col min="8" max="8" width="4.71428571428571" style="19" customWidth="1"/>
    <col min="9" max="9" width="26.2857142857143" style="19" customWidth="1"/>
    <col min="10" max="10" width="9.28571428571429" style="19" customWidth="1"/>
    <col min="11" max="11" width="13.8571428571429" style="21" customWidth="1"/>
    <col min="12" max="12" width="6.57142857142857" style="19" customWidth="1"/>
    <col min="13" max="13" width="33.1428571428571" style="19" customWidth="1"/>
    <col min="14" max="14" width="15.8571428571429" style="19" customWidth="1"/>
    <col min="15" max="15" width="9.57142857142857" style="19" customWidth="1"/>
    <col min="16" max="16384" width="9.14285714285714" style="19"/>
  </cols>
  <sheetData>
    <row r="1" ht="18" spans="1:11">
      <c r="A1" s="22" t="s">
        <v>4</v>
      </c>
      <c r="B1" s="23"/>
      <c r="C1" s="23"/>
      <c r="D1" s="23"/>
      <c r="E1" s="23"/>
      <c r="F1" s="23"/>
      <c r="G1" s="23"/>
      <c r="H1" s="23"/>
      <c r="I1" s="23"/>
      <c r="J1" s="23"/>
      <c r="K1" s="22"/>
    </row>
    <row r="2" s="19" customFormat="1" ht="20.25" spans="1:11">
      <c r="A2" s="24" t="s">
        <v>5</v>
      </c>
      <c r="B2" s="25"/>
      <c r="C2" s="26" t="s">
        <v>6</v>
      </c>
      <c r="D2" s="27"/>
      <c r="E2" s="27"/>
      <c r="F2" s="27"/>
      <c r="G2" s="27"/>
      <c r="H2" s="27"/>
      <c r="I2" s="27"/>
      <c r="J2" s="27"/>
      <c r="K2" s="77"/>
    </row>
    <row r="3" s="19" customFormat="1" spans="1:11">
      <c r="A3" s="28" t="s">
        <v>7</v>
      </c>
      <c r="B3" s="29"/>
      <c r="C3" s="29"/>
      <c r="D3" s="29"/>
      <c r="E3" s="29"/>
      <c r="F3" s="29"/>
      <c r="G3" s="29"/>
      <c r="H3" s="29"/>
      <c r="I3" s="29"/>
      <c r="J3" s="29"/>
      <c r="K3" s="78"/>
    </row>
    <row r="4" s="19" customFormat="1" spans="1:11">
      <c r="A4" s="30" t="s">
        <v>8</v>
      </c>
      <c r="B4" s="31"/>
      <c r="C4" s="31"/>
      <c r="D4" s="31"/>
      <c r="E4" s="31"/>
      <c r="F4" s="31"/>
      <c r="G4" s="31"/>
      <c r="H4" s="31"/>
      <c r="I4" s="79"/>
      <c r="J4" s="60" t="s">
        <v>9</v>
      </c>
      <c r="K4" s="32" t="s">
        <v>10</v>
      </c>
    </row>
    <row r="5" s="19" customFormat="1" spans="1:11">
      <c r="A5" s="32" t="s">
        <v>11</v>
      </c>
      <c r="B5" s="33" t="s">
        <v>12</v>
      </c>
      <c r="C5" s="33"/>
      <c r="D5" s="33"/>
      <c r="E5" s="33"/>
      <c r="F5" s="33"/>
      <c r="G5" s="33"/>
      <c r="H5" s="33"/>
      <c r="I5" s="33"/>
      <c r="J5" s="33"/>
      <c r="K5" s="80">
        <v>1202.72</v>
      </c>
    </row>
    <row r="6" s="19" customFormat="1" spans="1:11">
      <c r="A6" s="32" t="s">
        <v>13</v>
      </c>
      <c r="B6" s="34" t="s">
        <v>14</v>
      </c>
      <c r="C6" s="34"/>
      <c r="D6" s="34"/>
      <c r="E6" s="34"/>
      <c r="F6" s="34"/>
      <c r="G6" s="34"/>
      <c r="H6" s="34"/>
      <c r="I6" s="34"/>
      <c r="J6" s="81">
        <v>0</v>
      </c>
      <c r="K6" s="82">
        <v>0</v>
      </c>
    </row>
    <row r="7" s="19" customFormat="1" spans="1:11">
      <c r="A7" s="32" t="s">
        <v>15</v>
      </c>
      <c r="B7" s="33" t="s">
        <v>16</v>
      </c>
      <c r="C7" s="33"/>
      <c r="D7" s="33"/>
      <c r="E7" s="33"/>
      <c r="F7" s="35"/>
      <c r="G7" s="33"/>
      <c r="H7" s="33"/>
      <c r="I7" s="33"/>
      <c r="J7" s="83">
        <v>0</v>
      </c>
      <c r="K7" s="82">
        <v>0</v>
      </c>
    </row>
    <row r="8" s="19" customFormat="1" spans="1:11">
      <c r="A8" s="32" t="s">
        <v>17</v>
      </c>
      <c r="B8" s="33" t="s">
        <v>18</v>
      </c>
      <c r="C8" s="33"/>
      <c r="D8" s="33"/>
      <c r="E8" s="33"/>
      <c r="F8" s="33"/>
      <c r="G8" s="33"/>
      <c r="H8" s="33"/>
      <c r="I8" s="33"/>
      <c r="J8" s="84">
        <v>0</v>
      </c>
      <c r="K8" s="82">
        <v>0</v>
      </c>
    </row>
    <row r="9" s="19" customFormat="1" spans="1:13">
      <c r="A9" s="36" t="s">
        <v>19</v>
      </c>
      <c r="B9" s="33" t="s">
        <v>20</v>
      </c>
      <c r="C9" s="33"/>
      <c r="D9" s="33"/>
      <c r="E9" s="33"/>
      <c r="F9" s="33"/>
      <c r="G9" s="33"/>
      <c r="H9" s="33"/>
      <c r="I9" s="33"/>
      <c r="J9" s="85">
        <v>0</v>
      </c>
      <c r="K9" s="82">
        <v>0</v>
      </c>
      <c r="M9" s="86"/>
    </row>
    <row r="10" s="19" customFormat="1" spans="1:11">
      <c r="A10" s="32" t="s">
        <v>21</v>
      </c>
      <c r="B10" s="33" t="s">
        <v>22</v>
      </c>
      <c r="C10" s="33"/>
      <c r="D10" s="33"/>
      <c r="E10" s="33"/>
      <c r="F10" s="33"/>
      <c r="G10" s="33"/>
      <c r="H10" s="33"/>
      <c r="I10" s="33"/>
      <c r="J10" s="85">
        <v>0</v>
      </c>
      <c r="K10" s="82">
        <v>0</v>
      </c>
    </row>
    <row r="11" s="19" customFormat="1" spans="1:11">
      <c r="A11" s="37" t="s">
        <v>23</v>
      </c>
      <c r="B11" s="38"/>
      <c r="C11" s="38"/>
      <c r="D11" s="38"/>
      <c r="E11" s="38"/>
      <c r="F11" s="38"/>
      <c r="G11" s="38"/>
      <c r="H11" s="38"/>
      <c r="I11" s="38"/>
      <c r="J11" s="38"/>
      <c r="K11" s="87">
        <f>ROUND(SUM(K5:K10),2)</f>
        <v>1202.72</v>
      </c>
    </row>
    <row r="12" s="19" customFormat="1" spans="1:11">
      <c r="A12" s="39"/>
      <c r="B12" s="40"/>
      <c r="C12" s="40"/>
      <c r="D12" s="40"/>
      <c r="E12" s="40"/>
      <c r="F12" s="40"/>
      <c r="G12" s="40"/>
      <c r="H12" s="40"/>
      <c r="I12" s="40"/>
      <c r="J12" s="40"/>
      <c r="K12" s="39"/>
    </row>
    <row r="13" s="19" customFormat="1" spans="1:12">
      <c r="A13" s="41" t="s">
        <v>24</v>
      </c>
      <c r="B13" s="42"/>
      <c r="C13" s="42"/>
      <c r="D13" s="42"/>
      <c r="E13" s="42"/>
      <c r="F13" s="42"/>
      <c r="G13" s="42"/>
      <c r="H13" s="42"/>
      <c r="I13" s="42"/>
      <c r="J13" s="42"/>
      <c r="K13" s="41"/>
      <c r="L13" s="88"/>
    </row>
    <row r="14" s="19" customFormat="1" spans="1:12">
      <c r="A14" s="43" t="s">
        <v>25</v>
      </c>
      <c r="B14" s="44"/>
      <c r="C14" s="44"/>
      <c r="D14" s="44"/>
      <c r="E14" s="44"/>
      <c r="F14" s="44"/>
      <c r="G14" s="44"/>
      <c r="H14" s="44"/>
      <c r="I14" s="44"/>
      <c r="J14" s="44" t="s">
        <v>9</v>
      </c>
      <c r="K14" s="43" t="s">
        <v>10</v>
      </c>
      <c r="L14" s="88"/>
    </row>
    <row r="15" s="19" customFormat="1" spans="1:12">
      <c r="A15" s="32" t="s">
        <v>11</v>
      </c>
      <c r="B15" s="33" t="s">
        <v>26</v>
      </c>
      <c r="C15" s="33"/>
      <c r="D15" s="33"/>
      <c r="E15" s="33"/>
      <c r="F15" s="33"/>
      <c r="G15" s="33"/>
      <c r="H15" s="33"/>
      <c r="I15" s="33"/>
      <c r="J15" s="89">
        <v>0.0833</v>
      </c>
      <c r="K15" s="90">
        <f>ROUND($K$11*J15,2)</f>
        <v>100.19</v>
      </c>
      <c r="L15" s="88"/>
    </row>
    <row r="16" s="19" customFormat="1" spans="1:12">
      <c r="A16" s="32" t="s">
        <v>13</v>
      </c>
      <c r="B16" s="33" t="s">
        <v>27</v>
      </c>
      <c r="C16" s="33"/>
      <c r="D16" s="33"/>
      <c r="E16" s="33"/>
      <c r="F16" s="33"/>
      <c r="G16" s="33"/>
      <c r="H16" s="33"/>
      <c r="I16" s="33"/>
      <c r="J16" s="91">
        <v>0.1111</v>
      </c>
      <c r="K16" s="90">
        <f>ROUND(J16*K11,2)</f>
        <v>133.62</v>
      </c>
      <c r="L16" s="88"/>
    </row>
    <row r="17" s="19" customFormat="1" spans="1:12">
      <c r="A17" s="236" t="s">
        <v>28</v>
      </c>
      <c r="B17" s="46"/>
      <c r="C17" s="46"/>
      <c r="D17" s="46"/>
      <c r="E17" s="46"/>
      <c r="F17" s="46"/>
      <c r="G17" s="46"/>
      <c r="H17" s="46"/>
      <c r="I17" s="46"/>
      <c r="J17" s="92">
        <f>TRUNC(SUM(J15:J16),4)</f>
        <v>0.1944</v>
      </c>
      <c r="K17" s="93">
        <f>ROUND(SUM(K15:K16),2)</f>
        <v>233.81</v>
      </c>
      <c r="L17" s="88"/>
    </row>
    <row r="18" s="19" customFormat="1" spans="1:12">
      <c r="A18" s="47"/>
      <c r="B18" s="48"/>
      <c r="C18" s="48"/>
      <c r="D18" s="48"/>
      <c r="E18" s="48"/>
      <c r="F18" s="48"/>
      <c r="G18" s="48"/>
      <c r="H18" s="48"/>
      <c r="I18" s="48"/>
      <c r="J18" s="48"/>
      <c r="K18" s="47"/>
      <c r="L18" s="88"/>
    </row>
    <row r="19" s="19" customFormat="1" spans="1:14">
      <c r="A19" s="49" t="s">
        <v>29</v>
      </c>
      <c r="B19" s="50"/>
      <c r="C19" s="50"/>
      <c r="D19" s="50"/>
      <c r="E19" s="50"/>
      <c r="F19" s="50"/>
      <c r="G19" s="50"/>
      <c r="H19" s="50"/>
      <c r="I19" s="50"/>
      <c r="J19" s="50" t="s">
        <v>9</v>
      </c>
      <c r="K19" s="49" t="s">
        <v>10</v>
      </c>
      <c r="L19" s="88"/>
      <c r="N19" s="94"/>
    </row>
    <row r="20" s="19" customFormat="1" spans="1:14">
      <c r="A20" s="32" t="s">
        <v>11</v>
      </c>
      <c r="B20" s="33" t="s">
        <v>30</v>
      </c>
      <c r="C20" s="33"/>
      <c r="D20" s="33"/>
      <c r="E20" s="33"/>
      <c r="F20" s="33"/>
      <c r="G20" s="33"/>
      <c r="H20" s="33"/>
      <c r="I20" s="33"/>
      <c r="J20" s="89">
        <v>0.2</v>
      </c>
      <c r="K20" s="90">
        <f>ROUND(J20*($K$11+$K$17),2)</f>
        <v>287.31</v>
      </c>
      <c r="L20" s="88"/>
      <c r="M20" s="95"/>
      <c r="N20" s="94"/>
    </row>
    <row r="21" s="19" customFormat="1" spans="1:12">
      <c r="A21" s="32" t="s">
        <v>13</v>
      </c>
      <c r="B21" s="51" t="s">
        <v>31</v>
      </c>
      <c r="C21" s="51"/>
      <c r="D21" s="33"/>
      <c r="E21" s="33"/>
      <c r="F21" s="33"/>
      <c r="G21" s="33"/>
      <c r="H21" s="33"/>
      <c r="I21" s="33"/>
      <c r="J21" s="89">
        <v>0.025</v>
      </c>
      <c r="K21" s="90">
        <f t="shared" ref="K21:K28" si="0">ROUND(J21*($K$11+$K$17),2)</f>
        <v>35.91</v>
      </c>
      <c r="L21" s="88"/>
    </row>
    <row r="22" s="19" customFormat="1" spans="1:12">
      <c r="A22" s="52" t="s">
        <v>15</v>
      </c>
      <c r="B22" s="53" t="s">
        <v>32</v>
      </c>
      <c r="C22" s="54"/>
      <c r="D22" s="54" t="s">
        <v>33</v>
      </c>
      <c r="E22" s="55" t="s">
        <v>34</v>
      </c>
      <c r="F22" s="56" t="s">
        <v>35</v>
      </c>
      <c r="G22" s="57">
        <v>0.03</v>
      </c>
      <c r="H22" s="56" t="s">
        <v>36</v>
      </c>
      <c r="I22" s="96">
        <v>1</v>
      </c>
      <c r="J22" s="89">
        <f>I22*G22</f>
        <v>0.03</v>
      </c>
      <c r="K22" s="90">
        <f t="shared" si="0"/>
        <v>43.1</v>
      </c>
      <c r="L22" s="88"/>
    </row>
    <row r="23" s="19" customFormat="1" spans="1:13">
      <c r="A23" s="32" t="s">
        <v>17</v>
      </c>
      <c r="B23" s="34" t="s">
        <v>37</v>
      </c>
      <c r="C23" s="34"/>
      <c r="D23" s="33"/>
      <c r="E23" s="33"/>
      <c r="F23" s="33"/>
      <c r="G23" s="33"/>
      <c r="H23" s="33"/>
      <c r="I23" s="33"/>
      <c r="J23" s="89">
        <v>0.015</v>
      </c>
      <c r="K23" s="90">
        <f t="shared" si="0"/>
        <v>21.55</v>
      </c>
      <c r="L23" s="88"/>
      <c r="M23" s="95"/>
    </row>
    <row r="24" s="19" customFormat="1" spans="1:13">
      <c r="A24" s="32" t="s">
        <v>19</v>
      </c>
      <c r="B24" s="33" t="s">
        <v>38</v>
      </c>
      <c r="C24" s="33"/>
      <c r="D24" s="33"/>
      <c r="E24" s="33"/>
      <c r="F24" s="33"/>
      <c r="G24" s="33"/>
      <c r="H24" s="33"/>
      <c r="I24" s="33"/>
      <c r="J24" s="89">
        <v>0.01</v>
      </c>
      <c r="K24" s="90">
        <f t="shared" si="0"/>
        <v>14.37</v>
      </c>
      <c r="L24" s="88"/>
      <c r="M24" s="95"/>
    </row>
    <row r="25" s="19" customFormat="1" spans="1:13">
      <c r="A25" s="32" t="s">
        <v>21</v>
      </c>
      <c r="B25" s="33" t="s">
        <v>39</v>
      </c>
      <c r="C25" s="33"/>
      <c r="D25" s="33"/>
      <c r="E25" s="33"/>
      <c r="F25" s="33"/>
      <c r="G25" s="33"/>
      <c r="H25" s="33"/>
      <c r="I25" s="33"/>
      <c r="J25" s="89">
        <v>0.006</v>
      </c>
      <c r="K25" s="90">
        <f t="shared" si="0"/>
        <v>8.62</v>
      </c>
      <c r="L25" s="88"/>
      <c r="M25" s="95"/>
    </row>
    <row r="26" s="19" customFormat="1" spans="1:13">
      <c r="A26" s="32" t="s">
        <v>40</v>
      </c>
      <c r="B26" s="33" t="s">
        <v>41</v>
      </c>
      <c r="C26" s="33"/>
      <c r="D26" s="33"/>
      <c r="E26" s="33"/>
      <c r="F26" s="33"/>
      <c r="G26" s="33"/>
      <c r="H26" s="33"/>
      <c r="I26" s="33"/>
      <c r="J26" s="89">
        <v>0.002</v>
      </c>
      <c r="K26" s="90">
        <f t="shared" si="0"/>
        <v>2.87</v>
      </c>
      <c r="L26" s="88"/>
      <c r="M26" s="95"/>
    </row>
    <row r="27" s="19" customFormat="1" spans="1:13">
      <c r="A27" s="32" t="s">
        <v>42</v>
      </c>
      <c r="B27" s="33" t="s">
        <v>43</v>
      </c>
      <c r="C27" s="33"/>
      <c r="D27" s="33"/>
      <c r="E27" s="33"/>
      <c r="F27" s="33"/>
      <c r="G27" s="33"/>
      <c r="H27" s="33"/>
      <c r="I27" s="33"/>
      <c r="J27" s="89">
        <v>0.08</v>
      </c>
      <c r="K27" s="90">
        <f t="shared" si="0"/>
        <v>114.92</v>
      </c>
      <c r="L27" s="88"/>
      <c r="M27" s="95"/>
    </row>
    <row r="28" s="19" customFormat="1" spans="1:13">
      <c r="A28" s="32" t="s">
        <v>44</v>
      </c>
      <c r="B28" s="58" t="s">
        <v>45</v>
      </c>
      <c r="C28" s="59"/>
      <c r="D28" s="59"/>
      <c r="E28" s="59"/>
      <c r="F28" s="59"/>
      <c r="G28" s="59"/>
      <c r="H28" s="59"/>
      <c r="I28" s="97"/>
      <c r="J28" s="89">
        <v>0</v>
      </c>
      <c r="K28" s="90">
        <f t="shared" si="0"/>
        <v>0</v>
      </c>
      <c r="L28" s="88"/>
      <c r="M28" s="95"/>
    </row>
    <row r="29" s="19" customFormat="1" spans="1:13">
      <c r="A29" s="32" t="s">
        <v>46</v>
      </c>
      <c r="B29" s="60"/>
      <c r="C29" s="60"/>
      <c r="D29" s="60"/>
      <c r="E29" s="60"/>
      <c r="F29" s="60"/>
      <c r="G29" s="60"/>
      <c r="H29" s="60"/>
      <c r="I29" s="60"/>
      <c r="J29" s="98">
        <f>SUM(J20:J27)</f>
        <v>0.368</v>
      </c>
      <c r="K29" s="99">
        <f>ROUND(SUM(K20:K27),2)</f>
        <v>528.65</v>
      </c>
      <c r="L29" s="88"/>
      <c r="M29" s="95"/>
    </row>
    <row r="30" s="19" customFormat="1" spans="1:13">
      <c r="A30" s="47"/>
      <c r="B30" s="48"/>
      <c r="C30" s="48"/>
      <c r="D30" s="48"/>
      <c r="E30" s="48"/>
      <c r="F30" s="48"/>
      <c r="G30" s="48"/>
      <c r="H30" s="48"/>
      <c r="I30" s="48"/>
      <c r="J30" s="48"/>
      <c r="K30" s="47"/>
      <c r="L30" s="88"/>
      <c r="M30" s="95"/>
    </row>
    <row r="31" s="19" customFormat="1" spans="1:13">
      <c r="A31" s="52" t="s">
        <v>47</v>
      </c>
      <c r="B31" s="31"/>
      <c r="C31" s="31"/>
      <c r="D31" s="31"/>
      <c r="E31" s="31"/>
      <c r="F31" s="31"/>
      <c r="G31" s="31"/>
      <c r="H31" s="31"/>
      <c r="I31" s="31"/>
      <c r="J31" s="79"/>
      <c r="K31" s="32" t="s">
        <v>10</v>
      </c>
      <c r="L31" s="88"/>
      <c r="M31" s="95"/>
    </row>
    <row r="32" s="19" customFormat="1" spans="1:13">
      <c r="A32" s="32" t="s">
        <v>11</v>
      </c>
      <c r="B32" s="56" t="s">
        <v>48</v>
      </c>
      <c r="C32" s="61" t="s">
        <v>49</v>
      </c>
      <c r="D32" s="62">
        <v>22</v>
      </c>
      <c r="E32" s="61" t="s">
        <v>50</v>
      </c>
      <c r="F32" s="63">
        <v>2</v>
      </c>
      <c r="G32" s="61" t="s">
        <v>51</v>
      </c>
      <c r="H32" s="63">
        <v>4.5</v>
      </c>
      <c r="I32" s="64" t="s">
        <v>52</v>
      </c>
      <c r="J32" s="100">
        <v>0.06</v>
      </c>
      <c r="K32" s="90">
        <f>ROUND((D32*F32*H32)-(K5*J32),2)</f>
        <v>125.84</v>
      </c>
      <c r="L32" s="88"/>
      <c r="M32" s="95"/>
    </row>
    <row r="33" s="19" customFormat="1" spans="1:12">
      <c r="A33" s="32" t="s">
        <v>13</v>
      </c>
      <c r="B33" s="53" t="s">
        <v>53</v>
      </c>
      <c r="C33" s="64" t="s">
        <v>54</v>
      </c>
      <c r="D33" s="65"/>
      <c r="E33" s="63">
        <v>805</v>
      </c>
      <c r="F33" s="66" t="s">
        <v>55</v>
      </c>
      <c r="G33" s="67">
        <v>0.2</v>
      </c>
      <c r="H33" s="68"/>
      <c r="I33" s="64"/>
      <c r="J33" s="65"/>
      <c r="K33" s="90">
        <f>ROUND(E33*(100%-G33),2)</f>
        <v>644</v>
      </c>
      <c r="L33" s="88"/>
    </row>
    <row r="34" s="19" customFormat="1" spans="1:12">
      <c r="A34" s="32" t="s">
        <v>15</v>
      </c>
      <c r="B34" s="58" t="s">
        <v>56</v>
      </c>
      <c r="C34" s="59"/>
      <c r="D34" s="59"/>
      <c r="E34" s="59"/>
      <c r="F34" s="59"/>
      <c r="G34" s="59"/>
      <c r="H34" s="59"/>
      <c r="I34" s="59"/>
      <c r="J34" s="97"/>
      <c r="K34" s="101">
        <v>87.5</v>
      </c>
      <c r="L34" s="88"/>
    </row>
    <row r="35" s="19" customFormat="1" spans="1:12">
      <c r="A35" s="32" t="s">
        <v>17</v>
      </c>
      <c r="B35" s="69" t="s">
        <v>57</v>
      </c>
      <c r="C35" s="70"/>
      <c r="D35" s="70"/>
      <c r="E35" s="70"/>
      <c r="F35" s="70"/>
      <c r="G35" s="70"/>
      <c r="H35" s="70"/>
      <c r="I35" s="70"/>
      <c r="J35" s="102"/>
      <c r="K35" s="101">
        <v>28</v>
      </c>
      <c r="L35" s="88"/>
    </row>
    <row r="36" s="19" customFormat="1" spans="1:12">
      <c r="A36" s="32" t="s">
        <v>19</v>
      </c>
      <c r="B36" s="58" t="s">
        <v>58</v>
      </c>
      <c r="C36" s="59"/>
      <c r="D36" s="59"/>
      <c r="E36" s="59"/>
      <c r="F36" s="59"/>
      <c r="G36" s="59"/>
      <c r="H36" s="59"/>
      <c r="I36" s="59"/>
      <c r="J36" s="97"/>
      <c r="K36" s="101">
        <v>28</v>
      </c>
      <c r="L36" s="88"/>
    </row>
    <row r="37" s="19" customFormat="1" spans="1:12">
      <c r="A37" s="32" t="s">
        <v>44</v>
      </c>
      <c r="B37" s="58" t="s">
        <v>59</v>
      </c>
      <c r="C37" s="59"/>
      <c r="D37" s="59"/>
      <c r="E37" s="59"/>
      <c r="F37" s="59"/>
      <c r="G37" s="59"/>
      <c r="H37" s="59"/>
      <c r="I37" s="59"/>
      <c r="J37" s="97"/>
      <c r="K37" s="101">
        <v>0</v>
      </c>
      <c r="L37" s="88"/>
    </row>
    <row r="38" s="19" customFormat="1" spans="1:13">
      <c r="A38" s="32" t="s">
        <v>60</v>
      </c>
      <c r="B38" s="60"/>
      <c r="C38" s="60"/>
      <c r="D38" s="60"/>
      <c r="E38" s="60"/>
      <c r="F38" s="60"/>
      <c r="G38" s="60"/>
      <c r="H38" s="60"/>
      <c r="I38" s="60"/>
      <c r="J38" s="60"/>
      <c r="K38" s="99">
        <f>ROUND(SUM(K32:K36),2)</f>
        <v>913.34</v>
      </c>
      <c r="L38" s="88"/>
      <c r="M38" s="86"/>
    </row>
    <row r="39" spans="1:12">
      <c r="A39" s="47"/>
      <c r="B39" s="48"/>
      <c r="C39" s="48"/>
      <c r="D39" s="48"/>
      <c r="E39" s="48"/>
      <c r="F39" s="48"/>
      <c r="G39" s="48"/>
      <c r="H39" s="48"/>
      <c r="I39" s="48"/>
      <c r="J39" s="48"/>
      <c r="K39" s="47"/>
      <c r="L39" s="88"/>
    </row>
    <row r="40" s="19" customFormat="1" spans="1:12">
      <c r="A40" s="71" t="s">
        <v>61</v>
      </c>
      <c r="B40" s="72"/>
      <c r="C40" s="72"/>
      <c r="D40" s="72"/>
      <c r="E40" s="72"/>
      <c r="F40" s="72"/>
      <c r="G40" s="72"/>
      <c r="H40" s="72"/>
      <c r="I40" s="72"/>
      <c r="J40" s="72"/>
      <c r="K40" s="71"/>
      <c r="L40" s="88"/>
    </row>
    <row r="41" s="19" customFormat="1" spans="1:12">
      <c r="A41" s="32" t="s">
        <v>62</v>
      </c>
      <c r="B41" s="60"/>
      <c r="C41" s="60"/>
      <c r="D41" s="60"/>
      <c r="E41" s="60"/>
      <c r="F41" s="60"/>
      <c r="G41" s="60"/>
      <c r="H41" s="60"/>
      <c r="I41" s="60"/>
      <c r="J41" s="60"/>
      <c r="K41" s="32" t="s">
        <v>10</v>
      </c>
      <c r="L41" s="88"/>
    </row>
    <row r="42" s="19" customFormat="1" spans="1:12">
      <c r="A42" s="32" t="s">
        <v>63</v>
      </c>
      <c r="B42" s="33" t="s">
        <v>64</v>
      </c>
      <c r="C42" s="33"/>
      <c r="D42" s="33"/>
      <c r="E42" s="33"/>
      <c r="F42" s="33"/>
      <c r="G42" s="33"/>
      <c r="H42" s="33"/>
      <c r="I42" s="33"/>
      <c r="J42" s="33"/>
      <c r="K42" s="90">
        <f>K17</f>
        <v>233.81</v>
      </c>
      <c r="L42" s="88"/>
    </row>
    <row r="43" s="19" customFormat="1" spans="1:12">
      <c r="A43" s="36" t="s">
        <v>65</v>
      </c>
      <c r="B43" s="33" t="s">
        <v>66</v>
      </c>
      <c r="C43" s="33"/>
      <c r="D43" s="33"/>
      <c r="E43" s="33"/>
      <c r="F43" s="33"/>
      <c r="G43" s="33"/>
      <c r="H43" s="33"/>
      <c r="I43" s="33"/>
      <c r="J43" s="33"/>
      <c r="K43" s="103">
        <f>K29</f>
        <v>528.65</v>
      </c>
      <c r="L43" s="88"/>
    </row>
    <row r="44" s="19" customFormat="1" spans="1:12">
      <c r="A44" s="36" t="s">
        <v>67</v>
      </c>
      <c r="B44" s="33" t="s">
        <v>68</v>
      </c>
      <c r="C44" s="33"/>
      <c r="D44" s="33"/>
      <c r="E44" s="33"/>
      <c r="F44" s="33"/>
      <c r="G44" s="33"/>
      <c r="H44" s="33"/>
      <c r="I44" s="33"/>
      <c r="J44" s="33"/>
      <c r="K44" s="103">
        <f>K38</f>
        <v>913.34</v>
      </c>
      <c r="L44" s="88"/>
    </row>
    <row r="45" s="19" customFormat="1" spans="1:12">
      <c r="A45" s="32" t="s">
        <v>69</v>
      </c>
      <c r="B45" s="60"/>
      <c r="C45" s="60"/>
      <c r="D45" s="60"/>
      <c r="E45" s="60"/>
      <c r="F45" s="60"/>
      <c r="G45" s="60"/>
      <c r="H45" s="60"/>
      <c r="I45" s="60"/>
      <c r="J45" s="60"/>
      <c r="K45" s="104">
        <f>ROUND(SUM(K42:K44),2)</f>
        <v>1675.8</v>
      </c>
      <c r="L45" s="88"/>
    </row>
    <row r="46" spans="1:12">
      <c r="A46" s="47"/>
      <c r="B46" s="48"/>
      <c r="C46" s="48"/>
      <c r="D46" s="48"/>
      <c r="E46" s="48"/>
      <c r="F46" s="48"/>
      <c r="G46" s="48"/>
      <c r="H46" s="48"/>
      <c r="I46" s="48"/>
      <c r="J46" s="48"/>
      <c r="K46" s="47"/>
      <c r="L46" s="88"/>
    </row>
    <row r="47" s="19" customFormat="1" spans="1:12">
      <c r="A47" s="41" t="s">
        <v>70</v>
      </c>
      <c r="B47" s="42"/>
      <c r="C47" s="42"/>
      <c r="D47" s="42"/>
      <c r="E47" s="42"/>
      <c r="F47" s="42"/>
      <c r="G47" s="42"/>
      <c r="H47" s="42"/>
      <c r="I47" s="42"/>
      <c r="J47" s="42"/>
      <c r="K47" s="41"/>
      <c r="L47" s="88"/>
    </row>
    <row r="48" s="19" customFormat="1" spans="1:12">
      <c r="A48" s="30" t="s">
        <v>71</v>
      </c>
      <c r="B48" s="31"/>
      <c r="C48" s="31"/>
      <c r="D48" s="31"/>
      <c r="E48" s="31"/>
      <c r="F48" s="31"/>
      <c r="G48" s="31"/>
      <c r="H48" s="31"/>
      <c r="I48" s="31"/>
      <c r="J48" s="32" t="s">
        <v>9</v>
      </c>
      <c r="K48" s="32" t="s">
        <v>10</v>
      </c>
      <c r="L48" s="88"/>
    </row>
    <row r="49" s="19" customFormat="1" spans="1:12">
      <c r="A49" s="32" t="s">
        <v>11</v>
      </c>
      <c r="B49" s="73" t="s">
        <v>72</v>
      </c>
      <c r="C49" s="74"/>
      <c r="D49" s="74"/>
      <c r="E49" s="74"/>
      <c r="F49" s="74"/>
      <c r="G49" s="74"/>
      <c r="H49" s="74"/>
      <c r="I49" s="105"/>
      <c r="J49" s="106">
        <v>0.0833</v>
      </c>
      <c r="K49" s="103">
        <f t="shared" ref="K49:K54" si="1">ROUND($K$11*J49,2)</f>
        <v>100.19</v>
      </c>
      <c r="L49" s="88"/>
    </row>
    <row r="50" s="19" customFormat="1" spans="1:12">
      <c r="A50" s="32" t="s">
        <v>13</v>
      </c>
      <c r="B50" s="33" t="s">
        <v>73</v>
      </c>
      <c r="C50" s="33"/>
      <c r="D50" s="33"/>
      <c r="E50" s="33"/>
      <c r="F50" s="33"/>
      <c r="G50" s="33"/>
      <c r="H50" s="33"/>
      <c r="I50" s="33"/>
      <c r="J50" s="106">
        <f>J49*8%</f>
        <v>0.006664</v>
      </c>
      <c r="K50" s="103">
        <f t="shared" si="1"/>
        <v>8.01</v>
      </c>
      <c r="L50" s="88"/>
    </row>
    <row r="51" s="19" customFormat="1" spans="1:12">
      <c r="A51" s="32" t="s">
        <v>15</v>
      </c>
      <c r="B51" s="58" t="s">
        <v>74</v>
      </c>
      <c r="C51" s="59"/>
      <c r="D51" s="59"/>
      <c r="E51" s="59"/>
      <c r="F51" s="59"/>
      <c r="G51" s="59"/>
      <c r="H51" s="59"/>
      <c r="I51" s="97"/>
      <c r="J51" s="106">
        <v>0.0382</v>
      </c>
      <c r="K51" s="103">
        <f t="shared" si="1"/>
        <v>45.94</v>
      </c>
      <c r="L51" s="88"/>
    </row>
    <row r="52" s="19" customFormat="1" spans="1:12">
      <c r="A52" s="32" t="s">
        <v>17</v>
      </c>
      <c r="B52" s="33" t="s">
        <v>75</v>
      </c>
      <c r="C52" s="33"/>
      <c r="D52" s="33"/>
      <c r="E52" s="33"/>
      <c r="F52" s="33"/>
      <c r="G52" s="33"/>
      <c r="H52" s="33"/>
      <c r="I52" s="33"/>
      <c r="J52" s="89">
        <v>0.0194</v>
      </c>
      <c r="K52" s="103">
        <f t="shared" si="1"/>
        <v>23.33</v>
      </c>
      <c r="L52" s="88"/>
    </row>
    <row r="53" s="19" customFormat="1" spans="1:13">
      <c r="A53" s="32" t="s">
        <v>19</v>
      </c>
      <c r="B53" s="33" t="s">
        <v>76</v>
      </c>
      <c r="C53" s="33"/>
      <c r="D53" s="33"/>
      <c r="E53" s="33"/>
      <c r="F53" s="33"/>
      <c r="G53" s="33"/>
      <c r="H53" s="33"/>
      <c r="I53" s="33"/>
      <c r="J53" s="91">
        <v>0.0072</v>
      </c>
      <c r="K53" s="103">
        <f t="shared" si="1"/>
        <v>8.66</v>
      </c>
      <c r="L53" s="88"/>
      <c r="M53" s="107"/>
    </row>
    <row r="54" s="19" customFormat="1" spans="1:12">
      <c r="A54" s="32" t="s">
        <v>21</v>
      </c>
      <c r="B54" s="73" t="s">
        <v>77</v>
      </c>
      <c r="C54" s="74"/>
      <c r="D54" s="74"/>
      <c r="E54" s="74"/>
      <c r="F54" s="74"/>
      <c r="G54" s="74"/>
      <c r="H54" s="74"/>
      <c r="I54" s="105"/>
      <c r="J54" s="106">
        <v>0.0006</v>
      </c>
      <c r="K54" s="103">
        <f t="shared" si="1"/>
        <v>0.72</v>
      </c>
      <c r="L54" s="88"/>
    </row>
    <row r="55" s="19" customFormat="1" spans="1:12">
      <c r="A55" s="32" t="s">
        <v>78</v>
      </c>
      <c r="B55" s="60"/>
      <c r="C55" s="60"/>
      <c r="D55" s="60"/>
      <c r="E55" s="60"/>
      <c r="F55" s="60"/>
      <c r="G55" s="60"/>
      <c r="H55" s="60"/>
      <c r="I55" s="60"/>
      <c r="J55" s="98">
        <f>SUM(J49:J54)</f>
        <v>0.155364</v>
      </c>
      <c r="K55" s="99">
        <f>SUM(K49:K54)</f>
        <v>186.85</v>
      </c>
      <c r="L55" s="88"/>
    </row>
    <row r="56" spans="1:12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39"/>
      <c r="L56" s="88"/>
    </row>
    <row r="57" s="19" customFormat="1" spans="1:12">
      <c r="A57" s="41" t="s">
        <v>79</v>
      </c>
      <c r="B57" s="42"/>
      <c r="C57" s="42"/>
      <c r="D57" s="42"/>
      <c r="E57" s="42"/>
      <c r="F57" s="42"/>
      <c r="G57" s="42"/>
      <c r="H57" s="42"/>
      <c r="I57" s="42"/>
      <c r="J57" s="42"/>
      <c r="K57" s="41"/>
      <c r="L57" s="88"/>
    </row>
    <row r="58" s="19" customFormat="1" spans="1:12">
      <c r="A58" s="32" t="s">
        <v>80</v>
      </c>
      <c r="B58" s="60"/>
      <c r="C58" s="60"/>
      <c r="D58" s="60"/>
      <c r="E58" s="60"/>
      <c r="F58" s="60"/>
      <c r="G58" s="60"/>
      <c r="H58" s="60"/>
      <c r="I58" s="60"/>
      <c r="J58" s="60" t="s">
        <v>9</v>
      </c>
      <c r="K58" s="32" t="s">
        <v>10</v>
      </c>
      <c r="L58" s="88"/>
    </row>
    <row r="59" s="19" customFormat="1" spans="1:12">
      <c r="A59" s="32" t="s">
        <v>11</v>
      </c>
      <c r="B59" s="33" t="s">
        <v>81</v>
      </c>
      <c r="C59" s="33"/>
      <c r="D59" s="33"/>
      <c r="E59" s="33"/>
      <c r="F59" s="33"/>
      <c r="G59" s="33"/>
      <c r="H59" s="33"/>
      <c r="I59" s="33"/>
      <c r="J59" s="89">
        <v>0.0833</v>
      </c>
      <c r="K59" s="90">
        <f>ROUND(($K$11+$K$45)*J59,2)</f>
        <v>239.78</v>
      </c>
      <c r="L59" s="108"/>
    </row>
    <row r="60" s="19" customFormat="1" spans="1:12">
      <c r="A60" s="32" t="s">
        <v>13</v>
      </c>
      <c r="B60" s="75" t="s">
        <v>82</v>
      </c>
      <c r="C60" s="76"/>
      <c r="D60" s="76"/>
      <c r="E60" s="76"/>
      <c r="F60" s="76"/>
      <c r="G60" s="76"/>
      <c r="H60" s="76"/>
      <c r="I60" s="109"/>
      <c r="J60" s="110">
        <v>0.0028</v>
      </c>
      <c r="K60" s="90">
        <f>ROUND(($K$11+$K$45)*J60,2)</f>
        <v>8.06</v>
      </c>
      <c r="L60" s="108"/>
    </row>
    <row r="61" s="19" customFormat="1" spans="1:12">
      <c r="A61" s="32" t="s">
        <v>15</v>
      </c>
      <c r="B61" s="75" t="s">
        <v>83</v>
      </c>
      <c r="C61" s="76"/>
      <c r="D61" s="76"/>
      <c r="E61" s="76"/>
      <c r="F61" s="76"/>
      <c r="G61" s="76"/>
      <c r="H61" s="76"/>
      <c r="I61" s="109"/>
      <c r="J61" s="110">
        <v>0.0002</v>
      </c>
      <c r="K61" s="90">
        <f t="shared" ref="K60:K68" si="2">ROUND(($K$11+$K$45)*J61,2)</f>
        <v>0.58</v>
      </c>
      <c r="L61" s="108"/>
    </row>
    <row r="62" s="19" customFormat="1" spans="1:12">
      <c r="A62" s="32" t="s">
        <v>17</v>
      </c>
      <c r="B62" s="75" t="s">
        <v>84</v>
      </c>
      <c r="C62" s="76"/>
      <c r="D62" s="76"/>
      <c r="E62" s="76"/>
      <c r="F62" s="76"/>
      <c r="G62" s="76"/>
      <c r="H62" s="76"/>
      <c r="I62" s="109"/>
      <c r="J62" s="110">
        <v>0.0007</v>
      </c>
      <c r="K62" s="90">
        <f t="shared" si="2"/>
        <v>2.01</v>
      </c>
      <c r="L62" s="108"/>
    </row>
    <row r="63" s="19" customFormat="1" spans="1:12">
      <c r="A63" s="32" t="s">
        <v>19</v>
      </c>
      <c r="B63" s="75" t="s">
        <v>85</v>
      </c>
      <c r="C63" s="76"/>
      <c r="D63" s="76"/>
      <c r="E63" s="76"/>
      <c r="F63" s="76"/>
      <c r="G63" s="76"/>
      <c r="H63" s="76"/>
      <c r="I63" s="109"/>
      <c r="J63" s="110">
        <v>0.0029</v>
      </c>
      <c r="K63" s="90">
        <f t="shared" si="2"/>
        <v>8.35</v>
      </c>
      <c r="L63" s="108"/>
    </row>
    <row r="64" s="19" customFormat="1" spans="1:12">
      <c r="A64" s="32" t="s">
        <v>21</v>
      </c>
      <c r="B64" s="75" t="s">
        <v>86</v>
      </c>
      <c r="C64" s="76"/>
      <c r="D64" s="76"/>
      <c r="E64" s="76"/>
      <c r="F64" s="76"/>
      <c r="G64" s="76"/>
      <c r="H64" s="76"/>
      <c r="I64" s="109"/>
      <c r="J64" s="110">
        <v>0.0139</v>
      </c>
      <c r="K64" s="90">
        <f t="shared" si="2"/>
        <v>40.01</v>
      </c>
      <c r="L64" s="108"/>
    </row>
    <row r="65" s="20" customFormat="1" spans="1:12">
      <c r="A65" s="111" t="s">
        <v>87</v>
      </c>
      <c r="B65" s="112"/>
      <c r="C65" s="112"/>
      <c r="D65" s="112"/>
      <c r="E65" s="112"/>
      <c r="F65" s="112"/>
      <c r="G65" s="112"/>
      <c r="H65" s="112"/>
      <c r="I65" s="175"/>
      <c r="J65" s="176">
        <f>SUM(J59:J64)</f>
        <v>0.1038</v>
      </c>
      <c r="K65" s="177">
        <f>SUM(K59:K64)</f>
        <v>298.79</v>
      </c>
      <c r="L65" s="178"/>
    </row>
    <row r="66" s="19" customFormat="1" spans="1:12">
      <c r="A66" s="32" t="s">
        <v>40</v>
      </c>
      <c r="B66" s="75" t="s">
        <v>88</v>
      </c>
      <c r="C66" s="76"/>
      <c r="D66" s="76"/>
      <c r="E66" s="76"/>
      <c r="F66" s="76"/>
      <c r="G66" s="76"/>
      <c r="H66" s="76"/>
      <c r="I66" s="109"/>
      <c r="J66" s="110">
        <f>(J65-J63)*J17</f>
        <v>0.01961496</v>
      </c>
      <c r="K66" s="90">
        <f>ROUND(($K$11+$K$45)*J66,2)</f>
        <v>56.46</v>
      </c>
      <c r="L66" s="108"/>
    </row>
    <row r="67" s="20" customFormat="1" spans="1:12">
      <c r="A67" s="111" t="s">
        <v>89</v>
      </c>
      <c r="B67" s="112"/>
      <c r="C67" s="112"/>
      <c r="D67" s="112"/>
      <c r="E67" s="112"/>
      <c r="F67" s="112"/>
      <c r="G67" s="112"/>
      <c r="H67" s="112"/>
      <c r="I67" s="175"/>
      <c r="J67" s="176">
        <f>SUM(J65:J66)</f>
        <v>0.12341496</v>
      </c>
      <c r="K67" s="177">
        <f>SUM(K65:K66)</f>
        <v>355.25</v>
      </c>
      <c r="L67" s="178"/>
    </row>
    <row r="68" s="19" customFormat="1" spans="1:12">
      <c r="A68" s="32" t="s">
        <v>42</v>
      </c>
      <c r="B68" s="75" t="s">
        <v>90</v>
      </c>
      <c r="C68" s="76"/>
      <c r="D68" s="76"/>
      <c r="E68" s="76"/>
      <c r="F68" s="76"/>
      <c r="G68" s="76"/>
      <c r="H68" s="76"/>
      <c r="I68" s="109"/>
      <c r="J68" s="110">
        <f>J67*J29</f>
        <v>0.04541670528</v>
      </c>
      <c r="K68" s="90">
        <f t="shared" si="2"/>
        <v>130.73</v>
      </c>
      <c r="L68" s="108"/>
    </row>
    <row r="69" s="19" customFormat="1" spans="1:12">
      <c r="A69" s="52" t="s">
        <v>91</v>
      </c>
      <c r="B69" s="113"/>
      <c r="C69" s="113"/>
      <c r="D69" s="113"/>
      <c r="E69" s="113"/>
      <c r="F69" s="113"/>
      <c r="G69" s="113"/>
      <c r="H69" s="113"/>
      <c r="I69" s="179"/>
      <c r="J69" s="180">
        <f>SUM(J67:J68)</f>
        <v>0.16883166528</v>
      </c>
      <c r="K69" s="181">
        <f>SUM(K67:K68)</f>
        <v>485.98</v>
      </c>
      <c r="L69" s="108"/>
    </row>
    <row r="70" s="19" customFormat="1" spans="1:12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108"/>
    </row>
    <row r="71" s="19" customFormat="1" spans="1:12">
      <c r="A71" s="32" t="s">
        <v>92</v>
      </c>
      <c r="B71" s="60"/>
      <c r="C71" s="60"/>
      <c r="D71" s="60"/>
      <c r="E71" s="60"/>
      <c r="F71" s="60"/>
      <c r="G71" s="60"/>
      <c r="H71" s="60"/>
      <c r="I71" s="60"/>
      <c r="J71" s="182" t="s">
        <v>9</v>
      </c>
      <c r="K71" s="32" t="s">
        <v>10</v>
      </c>
      <c r="L71" s="108"/>
    </row>
    <row r="72" s="19" customFormat="1" spans="1:12">
      <c r="A72" s="32" t="s">
        <v>11</v>
      </c>
      <c r="B72" s="114" t="s">
        <v>93</v>
      </c>
      <c r="C72" s="115"/>
      <c r="D72" s="115"/>
      <c r="E72" s="115"/>
      <c r="F72" s="115"/>
      <c r="G72" s="115"/>
      <c r="H72" s="115"/>
      <c r="I72" s="183"/>
      <c r="J72" s="110">
        <v>0</v>
      </c>
      <c r="K72" s="184">
        <v>0</v>
      </c>
      <c r="L72" s="108"/>
    </row>
    <row r="73" s="19" customFormat="1" spans="1:13">
      <c r="A73" s="52" t="s">
        <v>94</v>
      </c>
      <c r="B73" s="113"/>
      <c r="C73" s="113"/>
      <c r="D73" s="113"/>
      <c r="E73" s="113"/>
      <c r="F73" s="113"/>
      <c r="G73" s="113"/>
      <c r="H73" s="113"/>
      <c r="I73" s="179"/>
      <c r="J73" s="180">
        <f>J72</f>
        <v>0</v>
      </c>
      <c r="K73" s="99">
        <f>SUM(K72)</f>
        <v>0</v>
      </c>
      <c r="L73" s="88"/>
      <c r="M73" s="107"/>
    </row>
    <row r="74" customFormat="1" spans="1:13">
      <c r="A74" s="116"/>
      <c r="B74" s="117"/>
      <c r="C74" s="117"/>
      <c r="D74" s="117"/>
      <c r="E74" s="117"/>
      <c r="F74" s="117"/>
      <c r="G74" s="117"/>
      <c r="H74" s="117"/>
      <c r="I74" s="117"/>
      <c r="J74" s="117"/>
      <c r="K74" s="185"/>
      <c r="L74" s="88"/>
      <c r="M74" s="19"/>
    </row>
    <row r="75" customFormat="1" spans="1:13">
      <c r="A75" s="71" t="s">
        <v>95</v>
      </c>
      <c r="B75" s="72"/>
      <c r="C75" s="72"/>
      <c r="D75" s="72"/>
      <c r="E75" s="72"/>
      <c r="F75" s="72"/>
      <c r="G75" s="72"/>
      <c r="H75" s="72"/>
      <c r="I75" s="72"/>
      <c r="J75" s="72"/>
      <c r="K75" s="71"/>
      <c r="L75" s="88"/>
      <c r="M75" s="19"/>
    </row>
    <row r="76" customFormat="1" spans="1:13">
      <c r="A76" s="118" t="s">
        <v>96</v>
      </c>
      <c r="B76" s="119"/>
      <c r="C76" s="119"/>
      <c r="D76" s="119"/>
      <c r="E76" s="119"/>
      <c r="F76" s="119"/>
      <c r="G76" s="119"/>
      <c r="H76" s="119"/>
      <c r="I76" s="119"/>
      <c r="J76" s="119"/>
      <c r="K76" s="32" t="s">
        <v>10</v>
      </c>
      <c r="L76" s="88"/>
      <c r="M76" s="19"/>
    </row>
    <row r="77" customFormat="1" spans="1:13">
      <c r="A77" s="120" t="s">
        <v>97</v>
      </c>
      <c r="B77" s="121" t="s">
        <v>98</v>
      </c>
      <c r="C77" s="122"/>
      <c r="D77" s="122"/>
      <c r="E77" s="122"/>
      <c r="F77" s="122"/>
      <c r="G77" s="122"/>
      <c r="H77" s="122"/>
      <c r="I77" s="122"/>
      <c r="J77" s="186"/>
      <c r="K77" s="187">
        <f>K69</f>
        <v>485.98</v>
      </c>
      <c r="L77" s="88"/>
      <c r="M77" s="19"/>
    </row>
    <row r="78" customFormat="1" spans="1:13">
      <c r="A78" s="120" t="s">
        <v>99</v>
      </c>
      <c r="B78" s="121" t="s">
        <v>100</v>
      </c>
      <c r="C78" s="122"/>
      <c r="D78" s="122"/>
      <c r="E78" s="122"/>
      <c r="F78" s="122"/>
      <c r="G78" s="122"/>
      <c r="H78" s="122"/>
      <c r="I78" s="122"/>
      <c r="J78" s="186"/>
      <c r="K78" s="187">
        <f>K73</f>
        <v>0</v>
      </c>
      <c r="L78" s="88"/>
      <c r="M78" s="19"/>
    </row>
    <row r="79" customFormat="1" spans="1:13">
      <c r="A79" s="118" t="s">
        <v>101</v>
      </c>
      <c r="B79" s="123"/>
      <c r="C79" s="123"/>
      <c r="D79" s="123"/>
      <c r="E79" s="123"/>
      <c r="F79" s="123"/>
      <c r="G79" s="123"/>
      <c r="H79" s="123"/>
      <c r="I79" s="123"/>
      <c r="J79" s="188"/>
      <c r="K79" s="189">
        <f>SUM(K77:K78)</f>
        <v>485.98</v>
      </c>
      <c r="L79" s="88"/>
      <c r="M79" s="19"/>
    </row>
    <row r="80" spans="1:12">
      <c r="A80" s="47"/>
      <c r="B80" s="48"/>
      <c r="C80" s="48"/>
      <c r="D80" s="48"/>
      <c r="E80" s="48"/>
      <c r="F80" s="48"/>
      <c r="G80" s="48"/>
      <c r="H80" s="48"/>
      <c r="I80" s="48"/>
      <c r="J80" s="48"/>
      <c r="K80" s="47"/>
      <c r="L80" s="88"/>
    </row>
    <row r="81" spans="1:12">
      <c r="A81" s="28" t="s">
        <v>102</v>
      </c>
      <c r="B81" s="124"/>
      <c r="C81" s="124"/>
      <c r="D81" s="124"/>
      <c r="E81" s="124"/>
      <c r="F81" s="124"/>
      <c r="G81" s="124"/>
      <c r="H81" s="124"/>
      <c r="I81" s="124"/>
      <c r="J81" s="124"/>
      <c r="K81" s="78"/>
      <c r="L81" s="88"/>
    </row>
    <row r="82" spans="1:12">
      <c r="A82" s="30" t="s">
        <v>103</v>
      </c>
      <c r="B82" s="31"/>
      <c r="C82" s="31"/>
      <c r="D82" s="31"/>
      <c r="E82" s="31"/>
      <c r="F82" s="31"/>
      <c r="G82" s="31"/>
      <c r="H82" s="31"/>
      <c r="I82" s="31"/>
      <c r="J82" s="79"/>
      <c r="K82" s="32" t="s">
        <v>10</v>
      </c>
      <c r="L82" s="88"/>
    </row>
    <row r="83" spans="1:12">
      <c r="A83" s="32" t="s">
        <v>11</v>
      </c>
      <c r="B83" s="32" t="s">
        <v>104</v>
      </c>
      <c r="C83" s="32"/>
      <c r="D83" s="32"/>
      <c r="E83" s="32"/>
      <c r="F83" s="32"/>
      <c r="G83" s="32"/>
      <c r="H83" s="32"/>
      <c r="I83" s="32"/>
      <c r="J83" s="60" t="s">
        <v>105</v>
      </c>
      <c r="K83" s="99">
        <f>ROUND(SUM(K84:K90),2)</f>
        <v>197.16</v>
      </c>
      <c r="L83" s="88"/>
    </row>
    <row r="84" ht="25.5" spans="1:12">
      <c r="A84" s="32">
        <v>1</v>
      </c>
      <c r="B84" s="15" t="s">
        <v>106</v>
      </c>
      <c r="C84" s="126" t="s">
        <v>107</v>
      </c>
      <c r="D84" s="127"/>
      <c r="E84" s="128"/>
      <c r="F84" s="129">
        <v>5</v>
      </c>
      <c r="G84" s="130" t="s">
        <v>108</v>
      </c>
      <c r="H84" s="131">
        <f>'Insumos Servente'!E3</f>
        <v>72.69</v>
      </c>
      <c r="I84" s="190"/>
      <c r="J84" s="139"/>
      <c r="K84" s="90">
        <f t="shared" ref="K84:K90" si="3">ROUND((H84*F84)/12,2)</f>
        <v>30.29</v>
      </c>
      <c r="L84" s="88"/>
    </row>
    <row r="85" ht="25.5" spans="1:12">
      <c r="A85" s="32">
        <v>2</v>
      </c>
      <c r="B85" s="15" t="s">
        <v>109</v>
      </c>
      <c r="C85" s="126" t="s">
        <v>107</v>
      </c>
      <c r="D85" s="127"/>
      <c r="E85" s="128"/>
      <c r="F85" s="129">
        <v>10</v>
      </c>
      <c r="G85" s="130" t="s">
        <v>108</v>
      </c>
      <c r="H85" s="131">
        <f>'Insumos Servente'!E4</f>
        <v>41.82</v>
      </c>
      <c r="I85" s="190"/>
      <c r="J85" s="139"/>
      <c r="K85" s="90">
        <f t="shared" si="3"/>
        <v>34.85</v>
      </c>
      <c r="L85" s="88"/>
    </row>
    <row r="86" ht="25.5" spans="1:12">
      <c r="A86" s="32">
        <v>3</v>
      </c>
      <c r="B86" s="15" t="s">
        <v>110</v>
      </c>
      <c r="C86" s="126"/>
      <c r="D86" s="127"/>
      <c r="E86" s="128"/>
      <c r="F86" s="129">
        <v>4</v>
      </c>
      <c r="G86" s="130" t="s">
        <v>108</v>
      </c>
      <c r="H86" s="131">
        <f>'Insumos Servente'!E5</f>
        <v>82.94</v>
      </c>
      <c r="I86" s="190"/>
      <c r="J86" s="139"/>
      <c r="K86" s="90">
        <f t="shared" si="3"/>
        <v>27.65</v>
      </c>
      <c r="L86" s="88"/>
    </row>
    <row r="87" spans="1:12">
      <c r="A87" s="32">
        <v>4</v>
      </c>
      <c r="B87" s="15" t="s">
        <v>111</v>
      </c>
      <c r="C87" s="126" t="s">
        <v>107</v>
      </c>
      <c r="D87" s="127"/>
      <c r="E87" s="128"/>
      <c r="F87" s="129">
        <v>12</v>
      </c>
      <c r="G87" s="130" t="s">
        <v>108</v>
      </c>
      <c r="H87" s="131">
        <f>'Insumos Servente'!E6</f>
        <v>11.27</v>
      </c>
      <c r="I87" s="190"/>
      <c r="J87" s="139"/>
      <c r="K87" s="90">
        <f t="shared" si="3"/>
        <v>11.27</v>
      </c>
      <c r="L87" s="88"/>
    </row>
    <row r="88" ht="25.5" spans="1:12">
      <c r="A88" s="32">
        <v>5</v>
      </c>
      <c r="B88" s="15" t="s">
        <v>112</v>
      </c>
      <c r="C88" s="126" t="s">
        <v>107</v>
      </c>
      <c r="D88" s="127"/>
      <c r="E88" s="128"/>
      <c r="F88" s="129">
        <v>4</v>
      </c>
      <c r="G88" s="130" t="s">
        <v>108</v>
      </c>
      <c r="H88" s="131">
        <f>'Insumos Servente'!E7</f>
        <v>85.97</v>
      </c>
      <c r="I88" s="190"/>
      <c r="J88" s="139"/>
      <c r="K88" s="90">
        <f t="shared" si="3"/>
        <v>28.66</v>
      </c>
      <c r="L88" s="88"/>
    </row>
    <row r="89" ht="63.75" spans="1:12">
      <c r="A89" s="32">
        <v>6</v>
      </c>
      <c r="B89" s="16" t="s">
        <v>113</v>
      </c>
      <c r="C89" s="126" t="s">
        <v>107</v>
      </c>
      <c r="D89" s="127"/>
      <c r="E89" s="128"/>
      <c r="F89" s="129">
        <v>264</v>
      </c>
      <c r="G89" s="130" t="s">
        <v>108</v>
      </c>
      <c r="H89" s="131">
        <f>'Insumos Servente'!E8</f>
        <v>2.57</v>
      </c>
      <c r="I89" s="190"/>
      <c r="J89" s="139"/>
      <c r="K89" s="90">
        <f t="shared" si="3"/>
        <v>56.54</v>
      </c>
      <c r="L89" s="88"/>
    </row>
    <row r="90" spans="1:12">
      <c r="A90" s="32">
        <v>7</v>
      </c>
      <c r="B90" s="233" t="s">
        <v>114</v>
      </c>
      <c r="C90" s="126" t="s">
        <v>107</v>
      </c>
      <c r="D90" s="127"/>
      <c r="E90" s="128"/>
      <c r="F90" s="129">
        <v>5</v>
      </c>
      <c r="G90" s="130" t="s">
        <v>108</v>
      </c>
      <c r="H90" s="131">
        <f>'Insumos Servente'!E9</f>
        <v>18.96</v>
      </c>
      <c r="I90" s="190"/>
      <c r="J90" s="139"/>
      <c r="K90" s="90">
        <f t="shared" si="3"/>
        <v>7.9</v>
      </c>
      <c r="L90" s="88"/>
    </row>
    <row r="91" spans="1:12">
      <c r="A91" s="52" t="s">
        <v>115</v>
      </c>
      <c r="B91" s="31"/>
      <c r="C91" s="31"/>
      <c r="D91" s="31"/>
      <c r="E91" s="31"/>
      <c r="F91" s="31"/>
      <c r="G91" s="31"/>
      <c r="H91" s="31"/>
      <c r="I91" s="79"/>
      <c r="J91" s="98" t="s">
        <v>105</v>
      </c>
      <c r="K91" s="99">
        <f>ROUND((K83),2)</f>
        <v>197.16</v>
      </c>
      <c r="L91" s="88"/>
    </row>
    <row r="92" spans="1:12">
      <c r="A92" s="47"/>
      <c r="B92" s="48"/>
      <c r="C92" s="48"/>
      <c r="D92" s="48"/>
      <c r="E92" s="48"/>
      <c r="F92" s="48"/>
      <c r="G92" s="48"/>
      <c r="H92" s="48"/>
      <c r="I92" s="48"/>
      <c r="J92" s="48"/>
      <c r="K92" s="47"/>
      <c r="L92" s="88"/>
    </row>
    <row r="93" spans="1:12">
      <c r="A93" s="28" t="s">
        <v>116</v>
      </c>
      <c r="B93" s="124"/>
      <c r="C93" s="124"/>
      <c r="D93" s="124"/>
      <c r="E93" s="124"/>
      <c r="F93" s="124"/>
      <c r="G93" s="124"/>
      <c r="H93" s="124"/>
      <c r="I93" s="124"/>
      <c r="J93" s="124"/>
      <c r="K93" s="78"/>
      <c r="L93" s="88"/>
    </row>
    <row r="94" spans="1:12">
      <c r="A94" s="30" t="s">
        <v>117</v>
      </c>
      <c r="B94" s="31"/>
      <c r="C94" s="31"/>
      <c r="D94" s="31"/>
      <c r="E94" s="31"/>
      <c r="F94" s="31"/>
      <c r="G94" s="31"/>
      <c r="H94" s="31"/>
      <c r="I94" s="79"/>
      <c r="J94" s="60" t="s">
        <v>9</v>
      </c>
      <c r="K94" s="32" t="s">
        <v>10</v>
      </c>
      <c r="L94" s="88"/>
    </row>
    <row r="95" spans="1:12">
      <c r="A95" s="32" t="s">
        <v>11</v>
      </c>
      <c r="B95" s="33" t="s">
        <v>118</v>
      </c>
      <c r="C95" s="33"/>
      <c r="D95" s="33"/>
      <c r="E95" s="33"/>
      <c r="F95" s="33"/>
      <c r="G95" s="33"/>
      <c r="H95" s="33"/>
      <c r="I95" s="33"/>
      <c r="J95" s="191">
        <v>0.05</v>
      </c>
      <c r="K95" s="90">
        <f>ROUND(J95*K110,2)</f>
        <v>187.43</v>
      </c>
      <c r="L95" s="88"/>
    </row>
    <row r="96" spans="1:12">
      <c r="A96" s="36" t="s">
        <v>13</v>
      </c>
      <c r="B96" s="33" t="s">
        <v>119</v>
      </c>
      <c r="C96" s="33"/>
      <c r="D96" s="33"/>
      <c r="E96" s="33"/>
      <c r="F96" s="33"/>
      <c r="G96" s="33"/>
      <c r="H96" s="33"/>
      <c r="I96" s="33"/>
      <c r="J96" s="191">
        <v>0.1</v>
      </c>
      <c r="K96" s="90">
        <f>ROUND(J96*(K95+K110),2)</f>
        <v>393.59</v>
      </c>
      <c r="L96" s="88"/>
    </row>
    <row r="97" spans="1:12">
      <c r="A97" s="32" t="s">
        <v>15</v>
      </c>
      <c r="B97" s="132" t="s">
        <v>120</v>
      </c>
      <c r="C97" s="132"/>
      <c r="D97" s="132"/>
      <c r="E97" s="132"/>
      <c r="F97" s="132"/>
      <c r="G97" s="132"/>
      <c r="H97" s="132"/>
      <c r="I97" s="132"/>
      <c r="J97" s="84"/>
      <c r="K97" s="90"/>
      <c r="L97" s="88"/>
    </row>
    <row r="98" spans="1:12">
      <c r="A98" s="36" t="s">
        <v>121</v>
      </c>
      <c r="B98" s="33" t="s">
        <v>122</v>
      </c>
      <c r="C98" s="33"/>
      <c r="D98" s="33"/>
      <c r="E98" s="33"/>
      <c r="F98" s="33"/>
      <c r="G98" s="33"/>
      <c r="H98" s="33"/>
      <c r="I98" s="33"/>
      <c r="J98" s="84">
        <v>0.0165</v>
      </c>
      <c r="K98" s="103">
        <f>ROUND(($K$95+$K$96+$K$110)*J98,2)</f>
        <v>71.44</v>
      </c>
      <c r="L98" s="108"/>
    </row>
    <row r="99" spans="1:12">
      <c r="A99" s="36" t="s">
        <v>123</v>
      </c>
      <c r="B99" s="33" t="s">
        <v>124</v>
      </c>
      <c r="C99" s="33"/>
      <c r="D99" s="33"/>
      <c r="E99" s="33"/>
      <c r="F99" s="33"/>
      <c r="G99" s="33"/>
      <c r="H99" s="33"/>
      <c r="I99" s="33"/>
      <c r="J99" s="84">
        <v>0.076</v>
      </c>
      <c r="K99" s="103">
        <f>ROUND(($K$95+$K$96+$K$110)*J99,2)</f>
        <v>329.04</v>
      </c>
      <c r="L99" s="88"/>
    </row>
    <row r="100" spans="1:12">
      <c r="A100" s="36" t="s">
        <v>125</v>
      </c>
      <c r="B100" s="33" t="s">
        <v>126</v>
      </c>
      <c r="C100" s="33"/>
      <c r="D100" s="33"/>
      <c r="E100" s="33"/>
      <c r="F100" s="33"/>
      <c r="G100" s="33"/>
      <c r="H100" s="33"/>
      <c r="I100" s="33"/>
      <c r="J100" s="192">
        <v>0.02</v>
      </c>
      <c r="K100" s="103">
        <f>ROUND(($K$95+$K$96+$K$110)*J100,2)</f>
        <v>86.59</v>
      </c>
      <c r="L100" s="88"/>
    </row>
    <row r="101" spans="1:12">
      <c r="A101" s="133" t="s">
        <v>127</v>
      </c>
      <c r="B101" s="134"/>
      <c r="C101" s="134"/>
      <c r="D101" s="134"/>
      <c r="E101" s="134"/>
      <c r="F101" s="134"/>
      <c r="G101" s="134"/>
      <c r="H101" s="134"/>
      <c r="I101" s="193"/>
      <c r="J101" s="194">
        <f>SUM(J95:J100)</f>
        <v>0.2625</v>
      </c>
      <c r="K101" s="195">
        <f>ROUND(SUM(K95:K100),2)</f>
        <v>1068.09</v>
      </c>
      <c r="L101" s="88"/>
    </row>
    <row r="102" spans="1:11">
      <c r="A102" s="135"/>
      <c r="B102" s="136"/>
      <c r="C102" s="136"/>
      <c r="D102" s="136"/>
      <c r="E102" s="136"/>
      <c r="F102" s="136"/>
      <c r="G102" s="136"/>
      <c r="H102" s="136"/>
      <c r="I102" s="136"/>
      <c r="J102" s="136"/>
      <c r="K102" s="135"/>
    </row>
    <row r="103" spans="1:13">
      <c r="A103" s="137" t="s">
        <v>128</v>
      </c>
      <c r="B103" s="138"/>
      <c r="C103" s="138"/>
      <c r="D103" s="138"/>
      <c r="E103" s="138"/>
      <c r="F103" s="138"/>
      <c r="G103" s="138"/>
      <c r="H103" s="138"/>
      <c r="I103" s="138"/>
      <c r="J103" s="138"/>
      <c r="K103" s="196"/>
      <c r="M103" s="197"/>
    </row>
    <row r="104" spans="1:11">
      <c r="A104" s="52" t="s">
        <v>129</v>
      </c>
      <c r="B104" s="31"/>
      <c r="C104" s="31"/>
      <c r="D104" s="31"/>
      <c r="E104" s="31"/>
      <c r="F104" s="31"/>
      <c r="G104" s="31"/>
      <c r="H104" s="31"/>
      <c r="I104" s="31"/>
      <c r="J104" s="79"/>
      <c r="K104" s="32" t="s">
        <v>10</v>
      </c>
    </row>
    <row r="105" spans="1:11">
      <c r="A105" s="139" t="s">
        <v>11</v>
      </c>
      <c r="B105" s="58" t="str">
        <f>A3</f>
        <v>MÓDULO 1 - COMPOSIÇÃO DA REMUNERAÇÃO</v>
      </c>
      <c r="C105" s="59"/>
      <c r="D105" s="59"/>
      <c r="E105" s="59"/>
      <c r="F105" s="59"/>
      <c r="G105" s="59"/>
      <c r="H105" s="59"/>
      <c r="I105" s="59"/>
      <c r="J105" s="97"/>
      <c r="K105" s="90">
        <f>K11</f>
        <v>1202.72</v>
      </c>
    </row>
    <row r="106" spans="1:11">
      <c r="A106" s="129" t="s">
        <v>13</v>
      </c>
      <c r="B106" s="58" t="str">
        <f>A13</f>
        <v>MÓDULO 2 – ENCARGOS E BENEFÍCIOS ANUAIS, MENSAIS E DIÁRIOS</v>
      </c>
      <c r="C106" s="59"/>
      <c r="D106" s="59"/>
      <c r="E106" s="59"/>
      <c r="F106" s="59"/>
      <c r="G106" s="59"/>
      <c r="H106" s="59"/>
      <c r="I106" s="59"/>
      <c r="J106" s="97"/>
      <c r="K106" s="103">
        <f>K45</f>
        <v>1675.8</v>
      </c>
    </row>
    <row r="107" spans="1:13">
      <c r="A107" s="129" t="s">
        <v>15</v>
      </c>
      <c r="B107" s="58" t="str">
        <f>A47</f>
        <v>MÓDULO 3 – PROVISÃO PARA RESCISÃO</v>
      </c>
      <c r="C107" s="59"/>
      <c r="D107" s="59"/>
      <c r="E107" s="59"/>
      <c r="F107" s="59"/>
      <c r="G107" s="59"/>
      <c r="H107" s="59"/>
      <c r="I107" s="59"/>
      <c r="J107" s="97"/>
      <c r="K107" s="103">
        <f>K55</f>
        <v>186.85</v>
      </c>
      <c r="M107" s="197"/>
    </row>
    <row r="108" spans="1:13">
      <c r="A108" s="139" t="s">
        <v>17</v>
      </c>
      <c r="B108" s="58" t="str">
        <f>A57</f>
        <v>MÓDULO 4 – CUSTO DE REPOSIÇÃO DO PROFISSIONAL AUSENTE</v>
      </c>
      <c r="C108" s="59"/>
      <c r="D108" s="59"/>
      <c r="E108" s="59"/>
      <c r="F108" s="59"/>
      <c r="G108" s="59"/>
      <c r="H108" s="59"/>
      <c r="I108" s="59"/>
      <c r="J108" s="97"/>
      <c r="K108" s="103">
        <f>K79</f>
        <v>485.98</v>
      </c>
      <c r="M108" s="197"/>
    </row>
    <row r="109" spans="1:11">
      <c r="A109" s="129" t="s">
        <v>19</v>
      </c>
      <c r="B109" s="58" t="str">
        <f>A81</f>
        <v>MÓDULO 5 – INSUMOS DIVERSOS</v>
      </c>
      <c r="C109" s="59"/>
      <c r="D109" s="59"/>
      <c r="E109" s="59"/>
      <c r="F109" s="59"/>
      <c r="G109" s="59"/>
      <c r="H109" s="59"/>
      <c r="I109" s="59"/>
      <c r="J109" s="97"/>
      <c r="K109" s="103">
        <f>K91</f>
        <v>197.16</v>
      </c>
    </row>
    <row r="110" spans="1:13">
      <c r="A110" s="36"/>
      <c r="B110" s="30" t="s">
        <v>130</v>
      </c>
      <c r="C110" s="31"/>
      <c r="D110" s="31"/>
      <c r="E110" s="31"/>
      <c r="F110" s="31"/>
      <c r="G110" s="31"/>
      <c r="H110" s="31"/>
      <c r="I110" s="31"/>
      <c r="J110" s="79"/>
      <c r="K110" s="104">
        <f>TRUNC(SUM(K105:K109),2)</f>
        <v>3748.51</v>
      </c>
      <c r="M110" s="107"/>
    </row>
    <row r="111" spans="1:11">
      <c r="A111" s="139" t="s">
        <v>21</v>
      </c>
      <c r="B111" s="58" t="str">
        <f>A93</f>
        <v>MÓDULO 6 – CUSTOS INDIRETOS, TRIBUTOS E LUCRO</v>
      </c>
      <c r="C111" s="59"/>
      <c r="D111" s="59"/>
      <c r="E111" s="59"/>
      <c r="F111" s="59"/>
      <c r="G111" s="59"/>
      <c r="H111" s="59"/>
      <c r="I111" s="59"/>
      <c r="J111" s="97"/>
      <c r="K111" s="90">
        <f>K101</f>
        <v>1068.09</v>
      </c>
    </row>
    <row r="112" spans="1:11">
      <c r="A112" s="52" t="s">
        <v>131</v>
      </c>
      <c r="B112" s="31"/>
      <c r="C112" s="31"/>
      <c r="D112" s="31"/>
      <c r="E112" s="31"/>
      <c r="F112" s="31"/>
      <c r="G112" s="31"/>
      <c r="H112" s="31"/>
      <c r="I112" s="31"/>
      <c r="J112" s="79"/>
      <c r="K112" s="104">
        <f>ROUND(SUM(K110:K111),2)</f>
        <v>4816.6</v>
      </c>
    </row>
    <row r="113" ht="13.5" hidden="1" spans="1:11">
      <c r="A113" s="140"/>
      <c r="B113" s="141" t="s">
        <v>132</v>
      </c>
      <c r="C113" s="141"/>
      <c r="D113" s="141"/>
      <c r="E113" s="141"/>
      <c r="F113" s="141"/>
      <c r="G113" s="141"/>
      <c r="H113" s="141"/>
      <c r="I113" s="141"/>
      <c r="J113" s="198"/>
      <c r="K113" s="199"/>
    </row>
    <row r="114" ht="40.5" hidden="1" customHeight="1" spans="1:11">
      <c r="A114" s="142" t="s">
        <v>133</v>
      </c>
      <c r="B114" s="143"/>
      <c r="C114" s="144" t="s">
        <v>134</v>
      </c>
      <c r="D114" s="143"/>
      <c r="E114" s="144" t="s">
        <v>135</v>
      </c>
      <c r="F114" s="143"/>
      <c r="G114" s="145"/>
      <c r="H114" s="145"/>
      <c r="I114" s="200" t="s">
        <v>136</v>
      </c>
      <c r="J114" s="201" t="s">
        <v>137</v>
      </c>
      <c r="K114" s="202" t="s">
        <v>10</v>
      </c>
    </row>
    <row r="115" hidden="1" customHeight="1" spans="1:11">
      <c r="A115" s="146" t="s">
        <v>138</v>
      </c>
      <c r="B115" s="147"/>
      <c r="C115" s="148" t="s">
        <v>139</v>
      </c>
      <c r="D115" s="149"/>
      <c r="E115" s="150"/>
      <c r="F115" s="151"/>
      <c r="G115" s="152"/>
      <c r="H115" s="152"/>
      <c r="I115" s="203" t="s">
        <v>139</v>
      </c>
      <c r="J115" s="204"/>
      <c r="K115" s="205">
        <v>0</v>
      </c>
    </row>
    <row r="116" hidden="1" customHeight="1" spans="1:11">
      <c r="A116" s="126" t="s">
        <v>140</v>
      </c>
      <c r="B116" s="153"/>
      <c r="C116" s="154" t="s">
        <v>139</v>
      </c>
      <c r="D116" s="155"/>
      <c r="E116" s="156"/>
      <c r="F116" s="157"/>
      <c r="G116" s="158"/>
      <c r="H116" s="158"/>
      <c r="I116" s="206" t="s">
        <v>139</v>
      </c>
      <c r="J116" s="207"/>
      <c r="K116" s="208">
        <v>0</v>
      </c>
    </row>
    <row r="117" hidden="1" customHeight="1" spans="1:11">
      <c r="A117" s="126" t="s">
        <v>141</v>
      </c>
      <c r="B117" s="153"/>
      <c r="C117" s="154" t="s">
        <v>139</v>
      </c>
      <c r="D117" s="155"/>
      <c r="E117" s="156"/>
      <c r="F117" s="157"/>
      <c r="G117" s="158"/>
      <c r="H117" s="158"/>
      <c r="I117" s="206" t="s">
        <v>139</v>
      </c>
      <c r="J117" s="207"/>
      <c r="K117" s="208">
        <v>0</v>
      </c>
    </row>
    <row r="118" hidden="1" customHeight="1" spans="1:11">
      <c r="A118" s="126" t="s">
        <v>142</v>
      </c>
      <c r="B118" s="153"/>
      <c r="C118" s="154" t="s">
        <v>139</v>
      </c>
      <c r="D118" s="155"/>
      <c r="E118" s="156"/>
      <c r="F118" s="157"/>
      <c r="G118" s="158"/>
      <c r="H118" s="158"/>
      <c r="I118" s="206" t="s">
        <v>139</v>
      </c>
      <c r="J118" s="207"/>
      <c r="K118" s="208">
        <v>0</v>
      </c>
    </row>
    <row r="119" hidden="1" customHeight="1" spans="1:11">
      <c r="A119" s="159"/>
      <c r="B119" s="160"/>
      <c r="C119" s="156"/>
      <c r="D119" s="157"/>
      <c r="E119" s="156"/>
      <c r="F119" s="157"/>
      <c r="G119" s="158"/>
      <c r="H119" s="158"/>
      <c r="I119" s="209"/>
      <c r="J119" s="210"/>
      <c r="K119" s="208"/>
    </row>
    <row r="120" ht="13.5" hidden="1" customHeight="1" spans="1:11">
      <c r="A120" s="161"/>
      <c r="B120" s="162"/>
      <c r="C120" s="163"/>
      <c r="D120" s="164"/>
      <c r="E120" s="163"/>
      <c r="F120" s="164"/>
      <c r="G120" s="165"/>
      <c r="H120" s="165"/>
      <c r="I120" s="211"/>
      <c r="J120" s="212"/>
      <c r="K120" s="213"/>
    </row>
    <row r="121" ht="13.5" hidden="1" customHeight="1" spans="1:11">
      <c r="A121" s="166" t="s">
        <v>143</v>
      </c>
      <c r="B121" s="167"/>
      <c r="C121" s="167"/>
      <c r="D121" s="167"/>
      <c r="E121" s="167"/>
      <c r="F121" s="167"/>
      <c r="G121" s="167"/>
      <c r="H121" s="167"/>
      <c r="I121" s="167"/>
      <c r="J121" s="214"/>
      <c r="K121" s="215">
        <f>SUM(K119:K120)</f>
        <v>0</v>
      </c>
    </row>
    <row r="122" hidden="1"/>
    <row r="123" ht="13.5" hidden="1" spans="1:11">
      <c r="A123" s="140" t="s">
        <v>144</v>
      </c>
      <c r="B123" s="141" t="s">
        <v>145</v>
      </c>
      <c r="C123" s="141"/>
      <c r="D123" s="141"/>
      <c r="E123" s="141"/>
      <c r="F123" s="141"/>
      <c r="G123" s="141"/>
      <c r="H123" s="141"/>
      <c r="I123" s="141"/>
      <c r="J123" s="198"/>
      <c r="K123" s="199"/>
    </row>
    <row r="124" ht="13.5" hidden="1" customHeight="1" spans="1:11">
      <c r="A124" s="166" t="s">
        <v>146</v>
      </c>
      <c r="B124" s="167"/>
      <c r="C124" s="167"/>
      <c r="D124" s="167"/>
      <c r="E124" s="167"/>
      <c r="F124" s="167"/>
      <c r="G124" s="167"/>
      <c r="H124" s="167"/>
      <c r="I124" s="167"/>
      <c r="J124" s="167"/>
      <c r="K124" s="216"/>
    </row>
    <row r="125" ht="13.5" hidden="1" customHeight="1" spans="1:11">
      <c r="A125" s="168"/>
      <c r="B125" s="169" t="s">
        <v>147</v>
      </c>
      <c r="C125" s="170"/>
      <c r="D125" s="170"/>
      <c r="E125" s="170"/>
      <c r="F125" s="170"/>
      <c r="G125" s="170"/>
      <c r="H125" s="170"/>
      <c r="I125" s="170"/>
      <c r="J125" s="217"/>
      <c r="K125" s="202" t="s">
        <v>10</v>
      </c>
    </row>
    <row r="126" hidden="1" customHeight="1" spans="1:11">
      <c r="A126" s="171" t="s">
        <v>11</v>
      </c>
      <c r="B126" s="172" t="s">
        <v>148</v>
      </c>
      <c r="C126" s="173"/>
      <c r="D126" s="173"/>
      <c r="E126" s="173"/>
      <c r="F126" s="173"/>
      <c r="G126" s="173"/>
      <c r="H126" s="173"/>
      <c r="I126" s="173"/>
      <c r="J126" s="218"/>
      <c r="K126" s="219">
        <f>K98</f>
        <v>71.44</v>
      </c>
    </row>
    <row r="127" hidden="1" customHeight="1" spans="1:11">
      <c r="A127" s="174" t="s">
        <v>13</v>
      </c>
      <c r="B127" s="58" t="s">
        <v>149</v>
      </c>
      <c r="C127" s="59"/>
      <c r="D127" s="59"/>
      <c r="E127" s="59"/>
      <c r="F127" s="59"/>
      <c r="G127" s="59"/>
      <c r="H127" s="59"/>
      <c r="I127" s="59"/>
      <c r="J127" s="97"/>
      <c r="K127" s="220" t="e">
        <f>#REF!</f>
        <v>#REF!</v>
      </c>
    </row>
    <row r="128" ht="13.5" hidden="1" customHeight="1" spans="1:11">
      <c r="A128" s="174" t="s">
        <v>15</v>
      </c>
      <c r="B128" s="221" t="s">
        <v>150</v>
      </c>
      <c r="C128" s="222"/>
      <c r="D128" s="222"/>
      <c r="E128" s="222"/>
      <c r="F128" s="222"/>
      <c r="G128" s="222"/>
      <c r="H128" s="222"/>
      <c r="I128" s="222"/>
      <c r="J128" s="230"/>
      <c r="K128" s="220">
        <f>K101</f>
        <v>1068.09</v>
      </c>
    </row>
    <row r="129" ht="13.5" hidden="1" customHeight="1" spans="1:11">
      <c r="A129" s="223" t="s">
        <v>151</v>
      </c>
      <c r="B129" s="224"/>
      <c r="C129" s="224"/>
      <c r="D129" s="224"/>
      <c r="E129" s="224"/>
      <c r="F129" s="224"/>
      <c r="G129" s="224"/>
      <c r="H129" s="224"/>
      <c r="I129" s="224"/>
      <c r="J129" s="231"/>
      <c r="K129" s="215" t="e">
        <f>SUM(K126:K128)</f>
        <v>#REF!</v>
      </c>
    </row>
    <row r="130" hidden="1" spans="1:2">
      <c r="A130" s="225" t="s">
        <v>152</v>
      </c>
      <c r="B130" s="19" t="s">
        <v>153</v>
      </c>
    </row>
    <row r="131" hidden="1"/>
    <row r="132" hidden="1"/>
    <row r="133" hidden="1" spans="2:3">
      <c r="B133" s="226" t="s">
        <v>154</v>
      </c>
      <c r="C133" s="226">
        <f>K112/K5</f>
        <v>4.00475588665691</v>
      </c>
    </row>
    <row r="134" spans="1:11">
      <c r="A134" s="227"/>
      <c r="B134" s="226"/>
      <c r="E134" s="228"/>
      <c r="K134" s="232"/>
    </row>
    <row r="135" spans="9:11">
      <c r="I135" s="107"/>
      <c r="J135" s="107"/>
      <c r="K135" s="232"/>
    </row>
    <row r="136" spans="9:11">
      <c r="I136" s="107"/>
      <c r="J136" s="107"/>
      <c r="K136" s="232"/>
    </row>
    <row r="137" spans="1:10">
      <c r="A137" s="229"/>
      <c r="I137" s="107"/>
      <c r="J137" s="107"/>
    </row>
    <row r="138" spans="1:1">
      <c r="A138" s="229"/>
    </row>
  </sheetData>
  <mergeCells count="150">
    <mergeCell ref="A1:K1"/>
    <mergeCell ref="A2:B2"/>
    <mergeCell ref="C2:K2"/>
    <mergeCell ref="A3:K3"/>
    <mergeCell ref="A4:I4"/>
    <mergeCell ref="B5:J5"/>
    <mergeCell ref="B6:I6"/>
    <mergeCell ref="B7:I7"/>
    <mergeCell ref="B8:I8"/>
    <mergeCell ref="B9:I9"/>
    <mergeCell ref="B10:I10"/>
    <mergeCell ref="A11:J11"/>
    <mergeCell ref="A12:K12"/>
    <mergeCell ref="A13:K13"/>
    <mergeCell ref="A14:I14"/>
    <mergeCell ref="B15:I15"/>
    <mergeCell ref="B16:I16"/>
    <mergeCell ref="A17:I17"/>
    <mergeCell ref="A18:K18"/>
    <mergeCell ref="A19:I19"/>
    <mergeCell ref="B20:I20"/>
    <mergeCell ref="B21:I21"/>
    <mergeCell ref="B23:I23"/>
    <mergeCell ref="B24:I24"/>
    <mergeCell ref="B25:I25"/>
    <mergeCell ref="B26:I26"/>
    <mergeCell ref="B27:I27"/>
    <mergeCell ref="B28:I28"/>
    <mergeCell ref="A29:I29"/>
    <mergeCell ref="A30:K30"/>
    <mergeCell ref="A31:J31"/>
    <mergeCell ref="C33:D33"/>
    <mergeCell ref="G33:H33"/>
    <mergeCell ref="I33:J33"/>
    <mergeCell ref="B34:J34"/>
    <mergeCell ref="B35:J35"/>
    <mergeCell ref="B36:J36"/>
    <mergeCell ref="B37:J37"/>
    <mergeCell ref="A38:J38"/>
    <mergeCell ref="A39:K39"/>
    <mergeCell ref="A40:K40"/>
    <mergeCell ref="A41:J41"/>
    <mergeCell ref="B42:J42"/>
    <mergeCell ref="B43:J43"/>
    <mergeCell ref="B44:J44"/>
    <mergeCell ref="A45:J45"/>
    <mergeCell ref="A46:K46"/>
    <mergeCell ref="A47:K47"/>
    <mergeCell ref="A48:I48"/>
    <mergeCell ref="B49:I49"/>
    <mergeCell ref="B50:I50"/>
    <mergeCell ref="B51:I51"/>
    <mergeCell ref="B52:I52"/>
    <mergeCell ref="B53:I53"/>
    <mergeCell ref="B54:I54"/>
    <mergeCell ref="A55:I55"/>
    <mergeCell ref="A56:K56"/>
    <mergeCell ref="A57:K57"/>
    <mergeCell ref="A58:I58"/>
    <mergeCell ref="B59:I59"/>
    <mergeCell ref="B60:I60"/>
    <mergeCell ref="B61:I61"/>
    <mergeCell ref="B62:I62"/>
    <mergeCell ref="B63:I63"/>
    <mergeCell ref="B64:I64"/>
    <mergeCell ref="A65:I65"/>
    <mergeCell ref="B66:I66"/>
    <mergeCell ref="A67:I67"/>
    <mergeCell ref="B68:I68"/>
    <mergeCell ref="A69:I69"/>
    <mergeCell ref="A70:K70"/>
    <mergeCell ref="A71:I71"/>
    <mergeCell ref="B72:I72"/>
    <mergeCell ref="A73:I73"/>
    <mergeCell ref="A74:K74"/>
    <mergeCell ref="A75:K75"/>
    <mergeCell ref="A76:J76"/>
    <mergeCell ref="B77:J77"/>
    <mergeCell ref="B78:J78"/>
    <mergeCell ref="A79:J79"/>
    <mergeCell ref="A80:K80"/>
    <mergeCell ref="A81:K81"/>
    <mergeCell ref="A82:J82"/>
    <mergeCell ref="B83:I83"/>
    <mergeCell ref="C84:E84"/>
    <mergeCell ref="H84:I84"/>
    <mergeCell ref="C85:E85"/>
    <mergeCell ref="H85:I85"/>
    <mergeCell ref="C86:E86"/>
    <mergeCell ref="H86:I86"/>
    <mergeCell ref="C87:E87"/>
    <mergeCell ref="H87:I87"/>
    <mergeCell ref="C88:E88"/>
    <mergeCell ref="H88:I88"/>
    <mergeCell ref="C89:E89"/>
    <mergeCell ref="H89:I89"/>
    <mergeCell ref="C90:E90"/>
    <mergeCell ref="H90:I90"/>
    <mergeCell ref="A91:I91"/>
    <mergeCell ref="A92:K92"/>
    <mergeCell ref="A93:K93"/>
    <mergeCell ref="A94:I94"/>
    <mergeCell ref="B95:I95"/>
    <mergeCell ref="B96:I96"/>
    <mergeCell ref="B97:I97"/>
    <mergeCell ref="B98:I98"/>
    <mergeCell ref="B99:I99"/>
    <mergeCell ref="B100:I100"/>
    <mergeCell ref="A101:I101"/>
    <mergeCell ref="A102:K102"/>
    <mergeCell ref="A103:K103"/>
    <mergeCell ref="A104:J104"/>
    <mergeCell ref="B105:J105"/>
    <mergeCell ref="B106:J106"/>
    <mergeCell ref="B107:J107"/>
    <mergeCell ref="B108:J108"/>
    <mergeCell ref="B109:J109"/>
    <mergeCell ref="B110:J110"/>
    <mergeCell ref="B111:J111"/>
    <mergeCell ref="A112:J112"/>
    <mergeCell ref="B113:I113"/>
    <mergeCell ref="A114:B114"/>
    <mergeCell ref="C114:D114"/>
    <mergeCell ref="E114:F114"/>
    <mergeCell ref="A115:B115"/>
    <mergeCell ref="C115:D115"/>
    <mergeCell ref="E115:F115"/>
    <mergeCell ref="A116:B116"/>
    <mergeCell ref="C116:D116"/>
    <mergeCell ref="E116:F116"/>
    <mergeCell ref="A117:B117"/>
    <mergeCell ref="C117:D117"/>
    <mergeCell ref="E117:F117"/>
    <mergeCell ref="A118:B118"/>
    <mergeCell ref="C118:D118"/>
    <mergeCell ref="E118:F118"/>
    <mergeCell ref="A119:B119"/>
    <mergeCell ref="C119:D119"/>
    <mergeCell ref="E119:F119"/>
    <mergeCell ref="A120:B120"/>
    <mergeCell ref="C120:D120"/>
    <mergeCell ref="E120:F120"/>
    <mergeCell ref="A121:J121"/>
    <mergeCell ref="B123:I123"/>
    <mergeCell ref="A124:K124"/>
    <mergeCell ref="B125:J125"/>
    <mergeCell ref="B126:J126"/>
    <mergeCell ref="B127:J127"/>
    <mergeCell ref="B128:J128"/>
    <mergeCell ref="A129:J129"/>
  </mergeCells>
  <pageMargins left="0.196850393700787" right="0.196850393700787" top="0.196850393700787" bottom="0.196850393700787" header="0.196850393700787" footer="0.196850393700787"/>
  <pageSetup paperSize="9" scale="56" firstPageNumber="0" fitToHeight="3" orientation="portrait" useFirstPageNumber="1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39"/>
  <sheetViews>
    <sheetView view="pageLayout" zoomScale="85" zoomScaleNormal="100" workbookViewId="0">
      <selection activeCell="J96" sqref="J96:J97"/>
    </sheetView>
  </sheetViews>
  <sheetFormatPr defaultColWidth="9" defaultRowHeight="12.75"/>
  <cols>
    <col min="1" max="1" width="3.42857142857143" style="21" customWidth="1"/>
    <col min="2" max="2" width="56.8571428571429" style="19" customWidth="1"/>
    <col min="3" max="3" width="6.71428571428571" style="19" customWidth="1"/>
    <col min="4" max="4" width="6.14285714285714" style="19" customWidth="1"/>
    <col min="5" max="5" width="16.8571428571429" style="19" customWidth="1"/>
    <col min="6" max="6" width="16.2857142857143" style="19" customWidth="1"/>
    <col min="7" max="7" width="20.5714285714286" style="19" customWidth="1"/>
    <col min="8" max="8" width="4.71428571428571" style="19" customWidth="1"/>
    <col min="9" max="9" width="26.2857142857143" style="19" customWidth="1"/>
    <col min="10" max="10" width="9.28571428571429" style="19" customWidth="1"/>
    <col min="11" max="11" width="13.8571428571429" style="21" customWidth="1"/>
    <col min="12" max="12" width="6.57142857142857" style="19" customWidth="1"/>
    <col min="13" max="13" width="33.1428571428571" style="19" customWidth="1"/>
    <col min="14" max="14" width="15.8571428571429" style="19" customWidth="1"/>
    <col min="15" max="15" width="9.57142857142857" style="19" customWidth="1"/>
    <col min="16" max="16384" width="9.14285714285714" style="19"/>
  </cols>
  <sheetData>
    <row r="1" ht="18" spans="1:11">
      <c r="A1" s="22" t="s">
        <v>4</v>
      </c>
      <c r="B1" s="23"/>
      <c r="C1" s="23"/>
      <c r="D1" s="23"/>
      <c r="E1" s="23"/>
      <c r="F1" s="23"/>
      <c r="G1" s="23"/>
      <c r="H1" s="23"/>
      <c r="I1" s="23"/>
      <c r="J1" s="23"/>
      <c r="K1" s="22"/>
    </row>
    <row r="2" s="19" customFormat="1" ht="20.25" spans="1:11">
      <c r="A2" s="24" t="s">
        <v>5</v>
      </c>
      <c r="B2" s="25"/>
      <c r="C2" s="26" t="s">
        <v>155</v>
      </c>
      <c r="D2" s="27"/>
      <c r="E2" s="27"/>
      <c r="F2" s="27"/>
      <c r="G2" s="27"/>
      <c r="H2" s="27"/>
      <c r="I2" s="27"/>
      <c r="J2" s="27"/>
      <c r="K2" s="77"/>
    </row>
    <row r="3" s="19" customFormat="1" spans="1:11">
      <c r="A3" s="28" t="s">
        <v>7</v>
      </c>
      <c r="B3" s="29"/>
      <c r="C3" s="29"/>
      <c r="D3" s="29"/>
      <c r="E3" s="29"/>
      <c r="F3" s="29"/>
      <c r="G3" s="29"/>
      <c r="H3" s="29"/>
      <c r="I3" s="29"/>
      <c r="J3" s="29"/>
      <c r="K3" s="78"/>
    </row>
    <row r="4" s="19" customFormat="1" spans="1:11">
      <c r="A4" s="30" t="s">
        <v>8</v>
      </c>
      <c r="B4" s="31"/>
      <c r="C4" s="31"/>
      <c r="D4" s="31"/>
      <c r="E4" s="31"/>
      <c r="F4" s="31"/>
      <c r="G4" s="31"/>
      <c r="H4" s="31"/>
      <c r="I4" s="79"/>
      <c r="J4" s="60" t="s">
        <v>9</v>
      </c>
      <c r="K4" s="32" t="s">
        <v>10</v>
      </c>
    </row>
    <row r="5" s="19" customFormat="1" spans="1:11">
      <c r="A5" s="32" t="s">
        <v>11</v>
      </c>
      <c r="B5" s="33" t="s">
        <v>156</v>
      </c>
      <c r="C5" s="33"/>
      <c r="D5" s="33"/>
      <c r="E5" s="33"/>
      <c r="F5" s="33"/>
      <c r="G5" s="33"/>
      <c r="H5" s="33"/>
      <c r="I5" s="33"/>
      <c r="J5" s="33"/>
      <c r="K5" s="80">
        <v>1355.45</v>
      </c>
    </row>
    <row r="6" s="19" customFormat="1" spans="1:11">
      <c r="A6" s="32" t="s">
        <v>13</v>
      </c>
      <c r="B6" s="34" t="s">
        <v>14</v>
      </c>
      <c r="C6" s="34"/>
      <c r="D6" s="34"/>
      <c r="E6" s="34"/>
      <c r="F6" s="34"/>
      <c r="G6" s="34"/>
      <c r="H6" s="34"/>
      <c r="I6" s="34"/>
      <c r="J6" s="81">
        <v>0</v>
      </c>
      <c r="K6" s="82">
        <v>0</v>
      </c>
    </row>
    <row r="7" s="19" customFormat="1" spans="1:11">
      <c r="A7" s="32" t="s">
        <v>15</v>
      </c>
      <c r="B7" s="33" t="s">
        <v>16</v>
      </c>
      <c r="C7" s="33"/>
      <c r="D7" s="33"/>
      <c r="E7" s="33"/>
      <c r="F7" s="35"/>
      <c r="G7" s="33"/>
      <c r="H7" s="33"/>
      <c r="I7" s="33"/>
      <c r="J7" s="83">
        <v>0</v>
      </c>
      <c r="K7" s="82">
        <v>0</v>
      </c>
    </row>
    <row r="8" s="19" customFormat="1" spans="1:11">
      <c r="A8" s="32" t="s">
        <v>17</v>
      </c>
      <c r="B8" s="33" t="s">
        <v>18</v>
      </c>
      <c r="C8" s="33"/>
      <c r="D8" s="33"/>
      <c r="E8" s="33"/>
      <c r="F8" s="33"/>
      <c r="G8" s="33"/>
      <c r="H8" s="33"/>
      <c r="I8" s="33"/>
      <c r="J8" s="84">
        <v>0</v>
      </c>
      <c r="K8" s="82">
        <v>0</v>
      </c>
    </row>
    <row r="9" s="19" customFormat="1" spans="1:13">
      <c r="A9" s="36" t="s">
        <v>19</v>
      </c>
      <c r="B9" s="33" t="s">
        <v>20</v>
      </c>
      <c r="C9" s="33"/>
      <c r="D9" s="33"/>
      <c r="E9" s="33"/>
      <c r="F9" s="33"/>
      <c r="G9" s="33"/>
      <c r="H9" s="33"/>
      <c r="I9" s="33"/>
      <c r="J9" s="85">
        <v>0</v>
      </c>
      <c r="K9" s="82">
        <v>0</v>
      </c>
      <c r="M9" s="86"/>
    </row>
    <row r="10" s="19" customFormat="1" spans="1:11">
      <c r="A10" s="32" t="s">
        <v>21</v>
      </c>
      <c r="B10" s="33" t="s">
        <v>22</v>
      </c>
      <c r="C10" s="33"/>
      <c r="D10" s="33"/>
      <c r="E10" s="33"/>
      <c r="F10" s="33"/>
      <c r="G10" s="33"/>
      <c r="H10" s="33"/>
      <c r="I10" s="33"/>
      <c r="J10" s="85">
        <v>0</v>
      </c>
      <c r="K10" s="82">
        <v>0</v>
      </c>
    </row>
    <row r="11" s="19" customFormat="1" spans="1:11">
      <c r="A11" s="37" t="s">
        <v>23</v>
      </c>
      <c r="B11" s="38"/>
      <c r="C11" s="38"/>
      <c r="D11" s="38"/>
      <c r="E11" s="38"/>
      <c r="F11" s="38"/>
      <c r="G11" s="38"/>
      <c r="H11" s="38"/>
      <c r="I11" s="38"/>
      <c r="J11" s="38"/>
      <c r="K11" s="87">
        <f>ROUND(SUM(K5:K10),2)</f>
        <v>1355.45</v>
      </c>
    </row>
    <row r="12" s="19" customFormat="1" spans="1:11">
      <c r="A12" s="39"/>
      <c r="B12" s="40"/>
      <c r="C12" s="40"/>
      <c r="D12" s="40"/>
      <c r="E12" s="40"/>
      <c r="F12" s="40"/>
      <c r="G12" s="40"/>
      <c r="H12" s="40"/>
      <c r="I12" s="40"/>
      <c r="J12" s="40"/>
      <c r="K12" s="39"/>
    </row>
    <row r="13" s="19" customFormat="1" spans="1:12">
      <c r="A13" s="41" t="s">
        <v>24</v>
      </c>
      <c r="B13" s="42"/>
      <c r="C13" s="42"/>
      <c r="D13" s="42"/>
      <c r="E13" s="42"/>
      <c r="F13" s="42"/>
      <c r="G13" s="42"/>
      <c r="H13" s="42"/>
      <c r="I13" s="42"/>
      <c r="J13" s="42"/>
      <c r="K13" s="41"/>
      <c r="L13" s="88"/>
    </row>
    <row r="14" s="19" customFormat="1" spans="1:12">
      <c r="A14" s="43" t="s">
        <v>25</v>
      </c>
      <c r="B14" s="44"/>
      <c r="C14" s="44"/>
      <c r="D14" s="44"/>
      <c r="E14" s="44"/>
      <c r="F14" s="44"/>
      <c r="G14" s="44"/>
      <c r="H14" s="44"/>
      <c r="I14" s="44"/>
      <c r="J14" s="44" t="s">
        <v>9</v>
      </c>
      <c r="K14" s="43" t="s">
        <v>10</v>
      </c>
      <c r="L14" s="88"/>
    </row>
    <row r="15" s="19" customFormat="1" spans="1:12">
      <c r="A15" s="32" t="s">
        <v>11</v>
      </c>
      <c r="B15" s="33" t="s">
        <v>26</v>
      </c>
      <c r="C15" s="33"/>
      <c r="D15" s="33"/>
      <c r="E15" s="33"/>
      <c r="F15" s="33"/>
      <c r="G15" s="33"/>
      <c r="H15" s="33"/>
      <c r="I15" s="33"/>
      <c r="J15" s="89">
        <v>0.0833</v>
      </c>
      <c r="K15" s="90">
        <f>ROUND($K$11*J15,2)</f>
        <v>112.91</v>
      </c>
      <c r="L15" s="88"/>
    </row>
    <row r="16" s="19" customFormat="1" spans="1:12">
      <c r="A16" s="32" t="s">
        <v>13</v>
      </c>
      <c r="B16" s="33" t="s">
        <v>27</v>
      </c>
      <c r="C16" s="33"/>
      <c r="D16" s="33"/>
      <c r="E16" s="33"/>
      <c r="F16" s="33"/>
      <c r="G16" s="33"/>
      <c r="H16" s="33"/>
      <c r="I16" s="33"/>
      <c r="J16" s="91">
        <v>0.1111</v>
      </c>
      <c r="K16" s="90">
        <f>ROUND(J16*K11,2)</f>
        <v>150.59</v>
      </c>
      <c r="L16" s="88"/>
    </row>
    <row r="17" s="19" customFormat="1" spans="1:12">
      <c r="A17" s="236" t="s">
        <v>28</v>
      </c>
      <c r="B17" s="46"/>
      <c r="C17" s="46"/>
      <c r="D17" s="46"/>
      <c r="E17" s="46"/>
      <c r="F17" s="46"/>
      <c r="G17" s="46"/>
      <c r="H17" s="46"/>
      <c r="I17" s="46"/>
      <c r="J17" s="92">
        <f>TRUNC(SUM(J15:J16),4)</f>
        <v>0.1944</v>
      </c>
      <c r="K17" s="93">
        <f>ROUND(SUM(K15:K16),2)</f>
        <v>263.5</v>
      </c>
      <c r="L17" s="88"/>
    </row>
    <row r="18" s="19" customFormat="1" spans="1:12">
      <c r="A18" s="47"/>
      <c r="B18" s="48"/>
      <c r="C18" s="48"/>
      <c r="D18" s="48"/>
      <c r="E18" s="48"/>
      <c r="F18" s="48"/>
      <c r="G18" s="48"/>
      <c r="H18" s="48"/>
      <c r="I18" s="48"/>
      <c r="J18" s="48"/>
      <c r="K18" s="47"/>
      <c r="L18" s="88"/>
    </row>
    <row r="19" s="19" customFormat="1" spans="1:14">
      <c r="A19" s="49" t="s">
        <v>29</v>
      </c>
      <c r="B19" s="50"/>
      <c r="C19" s="50"/>
      <c r="D19" s="50"/>
      <c r="E19" s="50"/>
      <c r="F19" s="50"/>
      <c r="G19" s="50"/>
      <c r="H19" s="50"/>
      <c r="I19" s="50"/>
      <c r="J19" s="50" t="s">
        <v>9</v>
      </c>
      <c r="K19" s="49" t="s">
        <v>10</v>
      </c>
      <c r="L19" s="88"/>
      <c r="N19" s="94"/>
    </row>
    <row r="20" s="19" customFormat="1" spans="1:14">
      <c r="A20" s="32" t="s">
        <v>11</v>
      </c>
      <c r="B20" s="33" t="s">
        <v>30</v>
      </c>
      <c r="C20" s="33"/>
      <c r="D20" s="33"/>
      <c r="E20" s="33"/>
      <c r="F20" s="33"/>
      <c r="G20" s="33"/>
      <c r="H20" s="33"/>
      <c r="I20" s="33"/>
      <c r="J20" s="89">
        <v>0.2</v>
      </c>
      <c r="K20" s="90">
        <f t="shared" ref="K20:K28" si="0">ROUND(J20*($K$11+$K$17),2)</f>
        <v>323.79</v>
      </c>
      <c r="L20" s="88"/>
      <c r="M20" s="95"/>
      <c r="N20" s="94"/>
    </row>
    <row r="21" s="19" customFormat="1" spans="1:12">
      <c r="A21" s="32" t="s">
        <v>13</v>
      </c>
      <c r="B21" s="51" t="s">
        <v>31</v>
      </c>
      <c r="C21" s="51"/>
      <c r="D21" s="33"/>
      <c r="E21" s="33"/>
      <c r="F21" s="33"/>
      <c r="G21" s="33"/>
      <c r="H21" s="33"/>
      <c r="I21" s="33"/>
      <c r="J21" s="89">
        <v>0.025</v>
      </c>
      <c r="K21" s="90">
        <f t="shared" si="0"/>
        <v>40.47</v>
      </c>
      <c r="L21" s="88"/>
    </row>
    <row r="22" s="19" customFormat="1" spans="1:12">
      <c r="A22" s="52" t="s">
        <v>15</v>
      </c>
      <c r="B22" s="53" t="s">
        <v>32</v>
      </c>
      <c r="C22" s="54"/>
      <c r="D22" s="54" t="s">
        <v>33</v>
      </c>
      <c r="E22" s="55" t="s">
        <v>34</v>
      </c>
      <c r="F22" s="56" t="s">
        <v>35</v>
      </c>
      <c r="G22" s="57">
        <v>0.03</v>
      </c>
      <c r="H22" s="56" t="s">
        <v>36</v>
      </c>
      <c r="I22" s="96">
        <v>1</v>
      </c>
      <c r="J22" s="89">
        <f>I22*G22</f>
        <v>0.03</v>
      </c>
      <c r="K22" s="90">
        <f t="shared" si="0"/>
        <v>48.57</v>
      </c>
      <c r="L22" s="88"/>
    </row>
    <row r="23" s="19" customFormat="1" spans="1:13">
      <c r="A23" s="32" t="s">
        <v>17</v>
      </c>
      <c r="B23" s="34" t="s">
        <v>37</v>
      </c>
      <c r="C23" s="34"/>
      <c r="D23" s="33"/>
      <c r="E23" s="33"/>
      <c r="F23" s="33"/>
      <c r="G23" s="33"/>
      <c r="H23" s="33"/>
      <c r="I23" s="33"/>
      <c r="J23" s="89">
        <v>0.015</v>
      </c>
      <c r="K23" s="90">
        <f t="shared" si="0"/>
        <v>24.28</v>
      </c>
      <c r="L23" s="88"/>
      <c r="M23" s="95"/>
    </row>
    <row r="24" s="19" customFormat="1" spans="1:13">
      <c r="A24" s="32" t="s">
        <v>19</v>
      </c>
      <c r="B24" s="33" t="s">
        <v>38</v>
      </c>
      <c r="C24" s="33"/>
      <c r="D24" s="33"/>
      <c r="E24" s="33"/>
      <c r="F24" s="33"/>
      <c r="G24" s="33"/>
      <c r="H24" s="33"/>
      <c r="I24" s="33"/>
      <c r="J24" s="89">
        <v>0.01</v>
      </c>
      <c r="K24" s="90">
        <f t="shared" si="0"/>
        <v>16.19</v>
      </c>
      <c r="L24" s="88"/>
      <c r="M24" s="95"/>
    </row>
    <row r="25" s="19" customFormat="1" spans="1:13">
      <c r="A25" s="32" t="s">
        <v>21</v>
      </c>
      <c r="B25" s="33" t="s">
        <v>39</v>
      </c>
      <c r="C25" s="33"/>
      <c r="D25" s="33"/>
      <c r="E25" s="33"/>
      <c r="F25" s="33"/>
      <c r="G25" s="33"/>
      <c r="H25" s="33"/>
      <c r="I25" s="33"/>
      <c r="J25" s="89">
        <v>0.006</v>
      </c>
      <c r="K25" s="90">
        <f t="shared" si="0"/>
        <v>9.71</v>
      </c>
      <c r="L25" s="88"/>
      <c r="M25" s="95"/>
    </row>
    <row r="26" s="19" customFormat="1" spans="1:13">
      <c r="A26" s="32" t="s">
        <v>40</v>
      </c>
      <c r="B26" s="33" t="s">
        <v>41</v>
      </c>
      <c r="C26" s="33"/>
      <c r="D26" s="33"/>
      <c r="E26" s="33"/>
      <c r="F26" s="33"/>
      <c r="G26" s="33"/>
      <c r="H26" s="33"/>
      <c r="I26" s="33"/>
      <c r="J26" s="89">
        <v>0.002</v>
      </c>
      <c r="K26" s="90">
        <f t="shared" si="0"/>
        <v>3.24</v>
      </c>
      <c r="L26" s="88"/>
      <c r="M26" s="95"/>
    </row>
    <row r="27" s="19" customFormat="1" spans="1:13">
      <c r="A27" s="32" t="s">
        <v>42</v>
      </c>
      <c r="B27" s="33" t="s">
        <v>43</v>
      </c>
      <c r="C27" s="33"/>
      <c r="D27" s="33"/>
      <c r="E27" s="33"/>
      <c r="F27" s="33"/>
      <c r="G27" s="33"/>
      <c r="H27" s="33"/>
      <c r="I27" s="33"/>
      <c r="J27" s="89">
        <v>0.08</v>
      </c>
      <c r="K27" s="90">
        <f t="shared" si="0"/>
        <v>129.52</v>
      </c>
      <c r="L27" s="88"/>
      <c r="M27" s="95"/>
    </row>
    <row r="28" s="19" customFormat="1" spans="1:13">
      <c r="A28" s="32" t="s">
        <v>44</v>
      </c>
      <c r="B28" s="58" t="s">
        <v>45</v>
      </c>
      <c r="C28" s="59"/>
      <c r="D28" s="59"/>
      <c r="E28" s="59"/>
      <c r="F28" s="59"/>
      <c r="G28" s="59"/>
      <c r="H28" s="59"/>
      <c r="I28" s="97"/>
      <c r="J28" s="89">
        <v>0</v>
      </c>
      <c r="K28" s="90">
        <f t="shared" si="0"/>
        <v>0</v>
      </c>
      <c r="L28" s="88"/>
      <c r="M28" s="95"/>
    </row>
    <row r="29" s="19" customFormat="1" spans="1:13">
      <c r="A29" s="32" t="s">
        <v>46</v>
      </c>
      <c r="B29" s="60"/>
      <c r="C29" s="60"/>
      <c r="D29" s="60"/>
      <c r="E29" s="60"/>
      <c r="F29" s="60"/>
      <c r="G29" s="60"/>
      <c r="H29" s="60"/>
      <c r="I29" s="60"/>
      <c r="J29" s="98">
        <f>SUM(J20:J27)</f>
        <v>0.368</v>
      </c>
      <c r="K29" s="99">
        <f>ROUND(SUM(K20:K27),2)</f>
        <v>595.77</v>
      </c>
      <c r="L29" s="88"/>
      <c r="M29" s="95"/>
    </row>
    <row r="30" s="19" customFormat="1" spans="1:13">
      <c r="A30" s="47"/>
      <c r="B30" s="48"/>
      <c r="C30" s="48"/>
      <c r="D30" s="48"/>
      <c r="E30" s="48"/>
      <c r="F30" s="48"/>
      <c r="G30" s="48"/>
      <c r="H30" s="48"/>
      <c r="I30" s="48"/>
      <c r="J30" s="48"/>
      <c r="K30" s="47"/>
      <c r="L30" s="88"/>
      <c r="M30" s="95"/>
    </row>
    <row r="31" s="19" customFormat="1" spans="1:13">
      <c r="A31" s="52" t="s">
        <v>47</v>
      </c>
      <c r="B31" s="31"/>
      <c r="C31" s="31"/>
      <c r="D31" s="31"/>
      <c r="E31" s="31"/>
      <c r="F31" s="31"/>
      <c r="G31" s="31"/>
      <c r="H31" s="31"/>
      <c r="I31" s="31"/>
      <c r="J31" s="79"/>
      <c r="K31" s="32" t="s">
        <v>10</v>
      </c>
      <c r="L31" s="88"/>
      <c r="M31" s="95"/>
    </row>
    <row r="32" s="19" customFormat="1" spans="1:13">
      <c r="A32" s="32" t="s">
        <v>11</v>
      </c>
      <c r="B32" s="56" t="s">
        <v>48</v>
      </c>
      <c r="C32" s="61" t="s">
        <v>49</v>
      </c>
      <c r="D32" s="62">
        <v>22</v>
      </c>
      <c r="E32" s="61" t="s">
        <v>50</v>
      </c>
      <c r="F32" s="63">
        <v>2</v>
      </c>
      <c r="G32" s="61" t="s">
        <v>51</v>
      </c>
      <c r="H32" s="63">
        <v>4.5</v>
      </c>
      <c r="I32" s="64" t="s">
        <v>52</v>
      </c>
      <c r="J32" s="100">
        <v>0.06</v>
      </c>
      <c r="K32" s="90">
        <f>ROUND((D32*F32*H32)-(K5*J32),2)</f>
        <v>116.67</v>
      </c>
      <c r="L32" s="88"/>
      <c r="M32" s="95"/>
    </row>
    <row r="33" s="19" customFormat="1" spans="1:12">
      <c r="A33" s="32" t="s">
        <v>13</v>
      </c>
      <c r="B33" s="53" t="s">
        <v>53</v>
      </c>
      <c r="C33" s="64" t="s">
        <v>54</v>
      </c>
      <c r="D33" s="65"/>
      <c r="E33" s="63">
        <v>805</v>
      </c>
      <c r="F33" s="66" t="s">
        <v>55</v>
      </c>
      <c r="G33" s="67">
        <v>0.2</v>
      </c>
      <c r="H33" s="68"/>
      <c r="I33" s="64"/>
      <c r="J33" s="65"/>
      <c r="K33" s="90">
        <f>ROUND(E33*(100%-G33),2)</f>
        <v>644</v>
      </c>
      <c r="L33" s="88"/>
    </row>
    <row r="34" s="19" customFormat="1" spans="1:12">
      <c r="A34" s="32" t="s">
        <v>15</v>
      </c>
      <c r="B34" s="58" t="s">
        <v>56</v>
      </c>
      <c r="C34" s="59"/>
      <c r="D34" s="59"/>
      <c r="E34" s="59"/>
      <c r="F34" s="59"/>
      <c r="G34" s="59"/>
      <c r="H34" s="59"/>
      <c r="I34" s="59"/>
      <c r="J34" s="97"/>
      <c r="K34" s="101">
        <v>87.5</v>
      </c>
      <c r="L34" s="88"/>
    </row>
    <row r="35" s="19" customFormat="1" spans="1:12">
      <c r="A35" s="32" t="s">
        <v>17</v>
      </c>
      <c r="B35" s="69" t="s">
        <v>57</v>
      </c>
      <c r="C35" s="70"/>
      <c r="D35" s="70"/>
      <c r="E35" s="70"/>
      <c r="F35" s="70"/>
      <c r="G35" s="70"/>
      <c r="H35" s="70"/>
      <c r="I35" s="70"/>
      <c r="J35" s="102"/>
      <c r="K35" s="101">
        <v>28</v>
      </c>
      <c r="L35" s="88"/>
    </row>
    <row r="36" s="19" customFormat="1" spans="1:12">
      <c r="A36" s="32" t="s">
        <v>19</v>
      </c>
      <c r="B36" s="58" t="s">
        <v>58</v>
      </c>
      <c r="C36" s="59"/>
      <c r="D36" s="59"/>
      <c r="E36" s="59"/>
      <c r="F36" s="59"/>
      <c r="G36" s="59"/>
      <c r="H36" s="59"/>
      <c r="I36" s="59"/>
      <c r="J36" s="97"/>
      <c r="K36" s="101">
        <v>28</v>
      </c>
      <c r="L36" s="88"/>
    </row>
    <row r="37" s="19" customFormat="1" spans="1:12">
      <c r="A37" s="32" t="s">
        <v>44</v>
      </c>
      <c r="B37" s="58" t="s">
        <v>59</v>
      </c>
      <c r="C37" s="59"/>
      <c r="D37" s="59"/>
      <c r="E37" s="59"/>
      <c r="F37" s="59"/>
      <c r="G37" s="59"/>
      <c r="H37" s="59"/>
      <c r="I37" s="59"/>
      <c r="J37" s="97"/>
      <c r="K37" s="101">
        <v>0</v>
      </c>
      <c r="L37" s="88"/>
    </row>
    <row r="38" s="19" customFormat="1" spans="1:13">
      <c r="A38" s="32" t="s">
        <v>60</v>
      </c>
      <c r="B38" s="60"/>
      <c r="C38" s="60"/>
      <c r="D38" s="60"/>
      <c r="E38" s="60"/>
      <c r="F38" s="60"/>
      <c r="G38" s="60"/>
      <c r="H38" s="60"/>
      <c r="I38" s="60"/>
      <c r="J38" s="60"/>
      <c r="K38" s="99">
        <f>ROUND(SUM(K32:K36),2)</f>
        <v>904.17</v>
      </c>
      <c r="L38" s="88"/>
      <c r="M38" s="86"/>
    </row>
    <row r="39" spans="1:12">
      <c r="A39" s="47"/>
      <c r="B39" s="48"/>
      <c r="C39" s="48"/>
      <c r="D39" s="48"/>
      <c r="E39" s="48"/>
      <c r="F39" s="48"/>
      <c r="G39" s="48"/>
      <c r="H39" s="48"/>
      <c r="I39" s="48"/>
      <c r="J39" s="48"/>
      <c r="K39" s="47"/>
      <c r="L39" s="88"/>
    </row>
    <row r="40" s="19" customFormat="1" spans="1:12">
      <c r="A40" s="71" t="s">
        <v>61</v>
      </c>
      <c r="B40" s="72"/>
      <c r="C40" s="72"/>
      <c r="D40" s="72"/>
      <c r="E40" s="72"/>
      <c r="F40" s="72"/>
      <c r="G40" s="72"/>
      <c r="H40" s="72"/>
      <c r="I40" s="72"/>
      <c r="J40" s="72"/>
      <c r="K40" s="71"/>
      <c r="L40" s="88"/>
    </row>
    <row r="41" s="19" customFormat="1" spans="1:12">
      <c r="A41" s="32" t="s">
        <v>62</v>
      </c>
      <c r="B41" s="60"/>
      <c r="C41" s="60"/>
      <c r="D41" s="60"/>
      <c r="E41" s="60"/>
      <c r="F41" s="60"/>
      <c r="G41" s="60"/>
      <c r="H41" s="60"/>
      <c r="I41" s="60"/>
      <c r="J41" s="60"/>
      <c r="K41" s="32" t="s">
        <v>10</v>
      </c>
      <c r="L41" s="88"/>
    </row>
    <row r="42" s="19" customFormat="1" spans="1:12">
      <c r="A42" s="32" t="s">
        <v>63</v>
      </c>
      <c r="B42" s="33" t="s">
        <v>64</v>
      </c>
      <c r="C42" s="33"/>
      <c r="D42" s="33"/>
      <c r="E42" s="33"/>
      <c r="F42" s="33"/>
      <c r="G42" s="33"/>
      <c r="H42" s="33"/>
      <c r="I42" s="33"/>
      <c r="J42" s="33"/>
      <c r="K42" s="90">
        <f>K17</f>
        <v>263.5</v>
      </c>
      <c r="L42" s="88"/>
    </row>
    <row r="43" s="19" customFormat="1" spans="1:12">
      <c r="A43" s="36" t="s">
        <v>65</v>
      </c>
      <c r="B43" s="33" t="s">
        <v>66</v>
      </c>
      <c r="C43" s="33"/>
      <c r="D43" s="33"/>
      <c r="E43" s="33"/>
      <c r="F43" s="33"/>
      <c r="G43" s="33"/>
      <c r="H43" s="33"/>
      <c r="I43" s="33"/>
      <c r="J43" s="33"/>
      <c r="K43" s="103">
        <f>K29</f>
        <v>595.77</v>
      </c>
      <c r="L43" s="88"/>
    </row>
    <row r="44" s="19" customFormat="1" spans="1:12">
      <c r="A44" s="36" t="s">
        <v>67</v>
      </c>
      <c r="B44" s="33" t="s">
        <v>68</v>
      </c>
      <c r="C44" s="33"/>
      <c r="D44" s="33"/>
      <c r="E44" s="33"/>
      <c r="F44" s="33"/>
      <c r="G44" s="33"/>
      <c r="H44" s="33"/>
      <c r="I44" s="33"/>
      <c r="J44" s="33"/>
      <c r="K44" s="103">
        <f>K38</f>
        <v>904.17</v>
      </c>
      <c r="L44" s="88"/>
    </row>
    <row r="45" s="19" customFormat="1" spans="1:12">
      <c r="A45" s="32" t="s">
        <v>69</v>
      </c>
      <c r="B45" s="60"/>
      <c r="C45" s="60"/>
      <c r="D45" s="60"/>
      <c r="E45" s="60"/>
      <c r="F45" s="60"/>
      <c r="G45" s="60"/>
      <c r="H45" s="60"/>
      <c r="I45" s="60"/>
      <c r="J45" s="60"/>
      <c r="K45" s="104">
        <f>ROUND(SUM(K42:K44),2)</f>
        <v>1763.44</v>
      </c>
      <c r="L45" s="88"/>
    </row>
    <row r="46" spans="1:12">
      <c r="A46" s="47"/>
      <c r="B46" s="48"/>
      <c r="C46" s="48"/>
      <c r="D46" s="48"/>
      <c r="E46" s="48"/>
      <c r="F46" s="48"/>
      <c r="G46" s="48"/>
      <c r="H46" s="48"/>
      <c r="I46" s="48"/>
      <c r="J46" s="48"/>
      <c r="K46" s="47"/>
      <c r="L46" s="88"/>
    </row>
    <row r="47" s="19" customFormat="1" spans="1:12">
      <c r="A47" s="41" t="s">
        <v>70</v>
      </c>
      <c r="B47" s="42"/>
      <c r="C47" s="42"/>
      <c r="D47" s="42"/>
      <c r="E47" s="42"/>
      <c r="F47" s="42"/>
      <c r="G47" s="42"/>
      <c r="H47" s="42"/>
      <c r="I47" s="42"/>
      <c r="J47" s="42"/>
      <c r="K47" s="41"/>
      <c r="L47" s="88"/>
    </row>
    <row r="48" s="19" customFormat="1" spans="1:12">
      <c r="A48" s="30" t="s">
        <v>71</v>
      </c>
      <c r="B48" s="31"/>
      <c r="C48" s="31"/>
      <c r="D48" s="31"/>
      <c r="E48" s="31"/>
      <c r="F48" s="31"/>
      <c r="G48" s="31"/>
      <c r="H48" s="31"/>
      <c r="I48" s="31"/>
      <c r="J48" s="32" t="s">
        <v>9</v>
      </c>
      <c r="K48" s="32" t="s">
        <v>10</v>
      </c>
      <c r="L48" s="88"/>
    </row>
    <row r="49" s="19" customFormat="1" spans="1:12">
      <c r="A49" s="32" t="s">
        <v>11</v>
      </c>
      <c r="B49" s="73" t="s">
        <v>72</v>
      </c>
      <c r="C49" s="74"/>
      <c r="D49" s="74"/>
      <c r="E49" s="74"/>
      <c r="F49" s="74"/>
      <c r="G49" s="74"/>
      <c r="H49" s="74"/>
      <c r="I49" s="105"/>
      <c r="J49" s="106">
        <v>0.0833</v>
      </c>
      <c r="K49" s="103">
        <f t="shared" ref="K49:K54" si="1">ROUND($K$11*J49,2)</f>
        <v>112.91</v>
      </c>
      <c r="L49" s="88"/>
    </row>
    <row r="50" s="19" customFormat="1" spans="1:12">
      <c r="A50" s="32" t="s">
        <v>13</v>
      </c>
      <c r="B50" s="33" t="s">
        <v>73</v>
      </c>
      <c r="C50" s="33"/>
      <c r="D50" s="33"/>
      <c r="E50" s="33"/>
      <c r="F50" s="33"/>
      <c r="G50" s="33"/>
      <c r="H50" s="33"/>
      <c r="I50" s="33"/>
      <c r="J50" s="106">
        <f>J49*8%</f>
        <v>0.006664</v>
      </c>
      <c r="K50" s="103">
        <f t="shared" si="1"/>
        <v>9.03</v>
      </c>
      <c r="L50" s="88"/>
    </row>
    <row r="51" s="19" customFormat="1" spans="1:12">
      <c r="A51" s="32" t="s">
        <v>15</v>
      </c>
      <c r="B51" s="58" t="s">
        <v>74</v>
      </c>
      <c r="C51" s="59"/>
      <c r="D51" s="59"/>
      <c r="E51" s="59"/>
      <c r="F51" s="59"/>
      <c r="G51" s="59"/>
      <c r="H51" s="59"/>
      <c r="I51" s="97"/>
      <c r="J51" s="106">
        <v>0.0382</v>
      </c>
      <c r="K51" s="103">
        <f t="shared" si="1"/>
        <v>51.78</v>
      </c>
      <c r="L51" s="88"/>
    </row>
    <row r="52" s="19" customFormat="1" spans="1:12">
      <c r="A52" s="32" t="s">
        <v>17</v>
      </c>
      <c r="B52" s="33" t="s">
        <v>75</v>
      </c>
      <c r="C52" s="33"/>
      <c r="D52" s="33"/>
      <c r="E52" s="33"/>
      <c r="F52" s="33"/>
      <c r="G52" s="33"/>
      <c r="H52" s="33"/>
      <c r="I52" s="33"/>
      <c r="J52" s="89">
        <v>0.0194</v>
      </c>
      <c r="K52" s="103">
        <f t="shared" si="1"/>
        <v>26.3</v>
      </c>
      <c r="L52" s="88"/>
    </row>
    <row r="53" s="19" customFormat="1" spans="1:13">
      <c r="A53" s="32" t="s">
        <v>19</v>
      </c>
      <c r="B53" s="33" t="s">
        <v>76</v>
      </c>
      <c r="C53" s="33"/>
      <c r="D53" s="33"/>
      <c r="E53" s="33"/>
      <c r="F53" s="33"/>
      <c r="G53" s="33"/>
      <c r="H53" s="33"/>
      <c r="I53" s="33"/>
      <c r="J53" s="91">
        <v>0.0072</v>
      </c>
      <c r="K53" s="103">
        <f t="shared" si="1"/>
        <v>9.76</v>
      </c>
      <c r="L53" s="88"/>
      <c r="M53" s="107"/>
    </row>
    <row r="54" s="19" customFormat="1" spans="1:12">
      <c r="A54" s="32" t="s">
        <v>21</v>
      </c>
      <c r="B54" s="73" t="s">
        <v>77</v>
      </c>
      <c r="C54" s="74"/>
      <c r="D54" s="74"/>
      <c r="E54" s="74"/>
      <c r="F54" s="74"/>
      <c r="G54" s="74"/>
      <c r="H54" s="74"/>
      <c r="I54" s="105"/>
      <c r="J54" s="106">
        <v>0.0006</v>
      </c>
      <c r="K54" s="103">
        <f t="shared" si="1"/>
        <v>0.81</v>
      </c>
      <c r="L54" s="88"/>
    </row>
    <row r="55" s="19" customFormat="1" spans="1:12">
      <c r="A55" s="32" t="s">
        <v>78</v>
      </c>
      <c r="B55" s="60"/>
      <c r="C55" s="60"/>
      <c r="D55" s="60"/>
      <c r="E55" s="60"/>
      <c r="F55" s="60"/>
      <c r="G55" s="60"/>
      <c r="H55" s="60"/>
      <c r="I55" s="60"/>
      <c r="J55" s="98">
        <f>SUM(J49:J54)</f>
        <v>0.155364</v>
      </c>
      <c r="K55" s="99">
        <f>SUM(K49:K54)</f>
        <v>210.59</v>
      </c>
      <c r="L55" s="88"/>
    </row>
    <row r="56" spans="1:12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39"/>
      <c r="L56" s="88"/>
    </row>
    <row r="57" s="19" customFormat="1" spans="1:12">
      <c r="A57" s="41" t="s">
        <v>79</v>
      </c>
      <c r="B57" s="42"/>
      <c r="C57" s="42"/>
      <c r="D57" s="42"/>
      <c r="E57" s="42"/>
      <c r="F57" s="42"/>
      <c r="G57" s="42"/>
      <c r="H57" s="42"/>
      <c r="I57" s="42"/>
      <c r="J57" s="42"/>
      <c r="K57" s="41"/>
      <c r="L57" s="88"/>
    </row>
    <row r="58" s="19" customFormat="1" spans="1:12">
      <c r="A58" s="32" t="s">
        <v>80</v>
      </c>
      <c r="B58" s="60"/>
      <c r="C58" s="60"/>
      <c r="D58" s="60"/>
      <c r="E58" s="60"/>
      <c r="F58" s="60"/>
      <c r="G58" s="60"/>
      <c r="H58" s="60"/>
      <c r="I58" s="60"/>
      <c r="J58" s="60" t="s">
        <v>9</v>
      </c>
      <c r="K58" s="32" t="s">
        <v>10</v>
      </c>
      <c r="L58" s="88"/>
    </row>
    <row r="59" s="19" customFormat="1" spans="1:12">
      <c r="A59" s="32" t="s">
        <v>11</v>
      </c>
      <c r="B59" s="33" t="s">
        <v>81</v>
      </c>
      <c r="C59" s="33"/>
      <c r="D59" s="33"/>
      <c r="E59" s="33"/>
      <c r="F59" s="33"/>
      <c r="G59" s="33"/>
      <c r="H59" s="33"/>
      <c r="I59" s="33"/>
      <c r="J59" s="89">
        <v>0.0833</v>
      </c>
      <c r="K59" s="90">
        <f t="shared" ref="K59:K64" si="2">ROUND(($K$11+$K$45)*J59,2)</f>
        <v>259.8</v>
      </c>
      <c r="L59" s="108"/>
    </row>
    <row r="60" s="19" customFormat="1" spans="1:12">
      <c r="A60" s="32" t="s">
        <v>13</v>
      </c>
      <c r="B60" s="75" t="s">
        <v>82</v>
      </c>
      <c r="C60" s="76"/>
      <c r="D60" s="76"/>
      <c r="E60" s="76"/>
      <c r="F60" s="76"/>
      <c r="G60" s="76"/>
      <c r="H60" s="76"/>
      <c r="I60" s="109"/>
      <c r="J60" s="110">
        <v>0.0028</v>
      </c>
      <c r="K60" s="90">
        <f t="shared" si="2"/>
        <v>8.73</v>
      </c>
      <c r="L60" s="108"/>
    </row>
    <row r="61" s="19" customFormat="1" spans="1:12">
      <c r="A61" s="32" t="s">
        <v>15</v>
      </c>
      <c r="B61" s="75" t="s">
        <v>83</v>
      </c>
      <c r="C61" s="76"/>
      <c r="D61" s="76"/>
      <c r="E61" s="76"/>
      <c r="F61" s="76"/>
      <c r="G61" s="76"/>
      <c r="H61" s="76"/>
      <c r="I61" s="109"/>
      <c r="J61" s="110">
        <v>0.0002</v>
      </c>
      <c r="K61" s="90">
        <f t="shared" si="2"/>
        <v>0.62</v>
      </c>
      <c r="L61" s="108"/>
    </row>
    <row r="62" s="19" customFormat="1" spans="1:12">
      <c r="A62" s="32" t="s">
        <v>17</v>
      </c>
      <c r="B62" s="75" t="s">
        <v>84</v>
      </c>
      <c r="C62" s="76"/>
      <c r="D62" s="76"/>
      <c r="E62" s="76"/>
      <c r="F62" s="76"/>
      <c r="G62" s="76"/>
      <c r="H62" s="76"/>
      <c r="I62" s="109"/>
      <c r="J62" s="110">
        <v>0.0007</v>
      </c>
      <c r="K62" s="90">
        <f t="shared" si="2"/>
        <v>2.18</v>
      </c>
      <c r="L62" s="108"/>
    </row>
    <row r="63" s="19" customFormat="1" spans="1:12">
      <c r="A63" s="32" t="s">
        <v>19</v>
      </c>
      <c r="B63" s="75" t="s">
        <v>85</v>
      </c>
      <c r="C63" s="76"/>
      <c r="D63" s="76"/>
      <c r="E63" s="76"/>
      <c r="F63" s="76"/>
      <c r="G63" s="76"/>
      <c r="H63" s="76"/>
      <c r="I63" s="109"/>
      <c r="J63" s="110">
        <v>0.0029</v>
      </c>
      <c r="K63" s="90">
        <f t="shared" si="2"/>
        <v>9.04</v>
      </c>
      <c r="L63" s="108"/>
    </row>
    <row r="64" s="19" customFormat="1" spans="1:12">
      <c r="A64" s="32" t="s">
        <v>21</v>
      </c>
      <c r="B64" s="75" t="s">
        <v>86</v>
      </c>
      <c r="C64" s="76"/>
      <c r="D64" s="76"/>
      <c r="E64" s="76"/>
      <c r="F64" s="76"/>
      <c r="G64" s="76"/>
      <c r="H64" s="76"/>
      <c r="I64" s="109"/>
      <c r="J64" s="110">
        <v>0.0139</v>
      </c>
      <c r="K64" s="90">
        <f t="shared" si="2"/>
        <v>43.35</v>
      </c>
      <c r="L64" s="108"/>
    </row>
    <row r="65" s="20" customFormat="1" spans="1:12">
      <c r="A65" s="111" t="s">
        <v>87</v>
      </c>
      <c r="B65" s="112"/>
      <c r="C65" s="112"/>
      <c r="D65" s="112"/>
      <c r="E65" s="112"/>
      <c r="F65" s="112"/>
      <c r="G65" s="112"/>
      <c r="H65" s="112"/>
      <c r="I65" s="175"/>
      <c r="J65" s="176">
        <f>SUM(J59:J64)</f>
        <v>0.1038</v>
      </c>
      <c r="K65" s="177">
        <f>SUM(K59:K64)</f>
        <v>323.72</v>
      </c>
      <c r="L65" s="178"/>
    </row>
    <row r="66" s="19" customFormat="1" spans="1:12">
      <c r="A66" s="32" t="s">
        <v>40</v>
      </c>
      <c r="B66" s="75" t="s">
        <v>88</v>
      </c>
      <c r="C66" s="76"/>
      <c r="D66" s="76"/>
      <c r="E66" s="76"/>
      <c r="F66" s="76"/>
      <c r="G66" s="76"/>
      <c r="H66" s="76"/>
      <c r="I66" s="109"/>
      <c r="J66" s="110">
        <f>(J65-J63)*J17</f>
        <v>0.01961496</v>
      </c>
      <c r="K66" s="90">
        <f>ROUND(($K$11+$K$45)*J66,2)</f>
        <v>61.18</v>
      </c>
      <c r="L66" s="108"/>
    </row>
    <row r="67" s="20" customFormat="1" spans="1:12">
      <c r="A67" s="111" t="s">
        <v>89</v>
      </c>
      <c r="B67" s="112"/>
      <c r="C67" s="112"/>
      <c r="D67" s="112"/>
      <c r="E67" s="112"/>
      <c r="F67" s="112"/>
      <c r="G67" s="112"/>
      <c r="H67" s="112"/>
      <c r="I67" s="175"/>
      <c r="J67" s="176">
        <f>SUM(J65:J66)</f>
        <v>0.12341496</v>
      </c>
      <c r="K67" s="177">
        <f>SUM(K65:K66)</f>
        <v>384.9</v>
      </c>
      <c r="L67" s="178"/>
    </row>
    <row r="68" s="19" customFormat="1" spans="1:12">
      <c r="A68" s="32" t="s">
        <v>42</v>
      </c>
      <c r="B68" s="75" t="s">
        <v>90</v>
      </c>
      <c r="C68" s="76"/>
      <c r="D68" s="76"/>
      <c r="E68" s="76"/>
      <c r="F68" s="76"/>
      <c r="G68" s="76"/>
      <c r="H68" s="76"/>
      <c r="I68" s="109"/>
      <c r="J68" s="110">
        <f>J67*J29</f>
        <v>0.04541670528</v>
      </c>
      <c r="K68" s="90">
        <f>ROUND(($K$11+$K$45)*J68,2)</f>
        <v>141.65</v>
      </c>
      <c r="L68" s="108"/>
    </row>
    <row r="69" s="19" customFormat="1" spans="1:12">
      <c r="A69" s="52" t="s">
        <v>91</v>
      </c>
      <c r="B69" s="113"/>
      <c r="C69" s="113"/>
      <c r="D69" s="113"/>
      <c r="E69" s="113"/>
      <c r="F69" s="113"/>
      <c r="G69" s="113"/>
      <c r="H69" s="113"/>
      <c r="I69" s="179"/>
      <c r="J69" s="180">
        <f>SUM(J67:J68)</f>
        <v>0.16883166528</v>
      </c>
      <c r="K69" s="181">
        <f>SUM(K67:K68)</f>
        <v>526.55</v>
      </c>
      <c r="L69" s="108"/>
    </row>
    <row r="70" s="19" customFormat="1" spans="1:12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108"/>
    </row>
    <row r="71" s="19" customFormat="1" spans="1:12">
      <c r="A71" s="32" t="s">
        <v>92</v>
      </c>
      <c r="B71" s="60"/>
      <c r="C71" s="60"/>
      <c r="D71" s="60"/>
      <c r="E71" s="60"/>
      <c r="F71" s="60"/>
      <c r="G71" s="60"/>
      <c r="H71" s="60"/>
      <c r="I71" s="60"/>
      <c r="J71" s="182" t="s">
        <v>9</v>
      </c>
      <c r="K71" s="32" t="s">
        <v>10</v>
      </c>
      <c r="L71" s="108"/>
    </row>
    <row r="72" s="19" customFormat="1" spans="1:12">
      <c r="A72" s="32" t="s">
        <v>11</v>
      </c>
      <c r="B72" s="114" t="s">
        <v>93</v>
      </c>
      <c r="C72" s="115"/>
      <c r="D72" s="115"/>
      <c r="E72" s="115"/>
      <c r="F72" s="115"/>
      <c r="G72" s="115"/>
      <c r="H72" s="115"/>
      <c r="I72" s="183"/>
      <c r="J72" s="110">
        <v>0</v>
      </c>
      <c r="K72" s="184">
        <v>0</v>
      </c>
      <c r="L72" s="108"/>
    </row>
    <row r="73" s="19" customFormat="1" spans="1:13">
      <c r="A73" s="52" t="s">
        <v>94</v>
      </c>
      <c r="B73" s="113"/>
      <c r="C73" s="113"/>
      <c r="D73" s="113"/>
      <c r="E73" s="113"/>
      <c r="F73" s="113"/>
      <c r="G73" s="113"/>
      <c r="H73" s="113"/>
      <c r="I73" s="179"/>
      <c r="J73" s="180">
        <f>J72</f>
        <v>0</v>
      </c>
      <c r="K73" s="99">
        <f>SUM(K72)</f>
        <v>0</v>
      </c>
      <c r="L73" s="88"/>
      <c r="M73" s="107"/>
    </row>
    <row r="74" customFormat="1" spans="1:13">
      <c r="A74" s="116"/>
      <c r="B74" s="117"/>
      <c r="C74" s="117"/>
      <c r="D74" s="117"/>
      <c r="E74" s="117"/>
      <c r="F74" s="117"/>
      <c r="G74" s="117"/>
      <c r="H74" s="117"/>
      <c r="I74" s="117"/>
      <c r="J74" s="117"/>
      <c r="K74" s="185"/>
      <c r="L74" s="88"/>
      <c r="M74" s="19"/>
    </row>
    <row r="75" customFormat="1" spans="1:13">
      <c r="A75" s="71" t="s">
        <v>95</v>
      </c>
      <c r="B75" s="72"/>
      <c r="C75" s="72"/>
      <c r="D75" s="72"/>
      <c r="E75" s="72"/>
      <c r="F75" s="72"/>
      <c r="G75" s="72"/>
      <c r="H75" s="72"/>
      <c r="I75" s="72"/>
      <c r="J75" s="72"/>
      <c r="K75" s="71"/>
      <c r="L75" s="88"/>
      <c r="M75" s="19"/>
    </row>
    <row r="76" customFormat="1" spans="1:13">
      <c r="A76" s="118" t="s">
        <v>96</v>
      </c>
      <c r="B76" s="119"/>
      <c r="C76" s="119"/>
      <c r="D76" s="119"/>
      <c r="E76" s="119"/>
      <c r="F76" s="119"/>
      <c r="G76" s="119"/>
      <c r="H76" s="119"/>
      <c r="I76" s="119"/>
      <c r="J76" s="119"/>
      <c r="K76" s="32" t="s">
        <v>10</v>
      </c>
      <c r="L76" s="88"/>
      <c r="M76" s="19"/>
    </row>
    <row r="77" customFormat="1" spans="1:13">
      <c r="A77" s="120" t="s">
        <v>97</v>
      </c>
      <c r="B77" s="121" t="s">
        <v>98</v>
      </c>
      <c r="C77" s="122"/>
      <c r="D77" s="122"/>
      <c r="E77" s="122"/>
      <c r="F77" s="122"/>
      <c r="G77" s="122"/>
      <c r="H77" s="122"/>
      <c r="I77" s="122"/>
      <c r="J77" s="186"/>
      <c r="K77" s="187">
        <f>K69</f>
        <v>526.55</v>
      </c>
      <c r="L77" s="88"/>
      <c r="M77" s="19"/>
    </row>
    <row r="78" customFormat="1" spans="1:13">
      <c r="A78" s="120" t="s">
        <v>99</v>
      </c>
      <c r="B78" s="121" t="s">
        <v>100</v>
      </c>
      <c r="C78" s="122"/>
      <c r="D78" s="122"/>
      <c r="E78" s="122"/>
      <c r="F78" s="122"/>
      <c r="G78" s="122"/>
      <c r="H78" s="122"/>
      <c r="I78" s="122"/>
      <c r="J78" s="186"/>
      <c r="K78" s="187">
        <f>K73</f>
        <v>0</v>
      </c>
      <c r="L78" s="88"/>
      <c r="M78" s="19"/>
    </row>
    <row r="79" customFormat="1" spans="1:13">
      <c r="A79" s="118" t="s">
        <v>101</v>
      </c>
      <c r="B79" s="123"/>
      <c r="C79" s="123"/>
      <c r="D79" s="123"/>
      <c r="E79" s="123"/>
      <c r="F79" s="123"/>
      <c r="G79" s="123"/>
      <c r="H79" s="123"/>
      <c r="I79" s="123"/>
      <c r="J79" s="188"/>
      <c r="K79" s="189">
        <f>SUM(K77:K78)</f>
        <v>526.55</v>
      </c>
      <c r="L79" s="88"/>
      <c r="M79" s="19"/>
    </row>
    <row r="80" spans="1:12">
      <c r="A80" s="47"/>
      <c r="B80" s="48"/>
      <c r="C80" s="48"/>
      <c r="D80" s="48"/>
      <c r="E80" s="48"/>
      <c r="F80" s="48"/>
      <c r="G80" s="48"/>
      <c r="H80" s="48"/>
      <c r="I80" s="48"/>
      <c r="J80" s="48"/>
      <c r="K80" s="47"/>
      <c r="L80" s="88"/>
    </row>
    <row r="81" spans="1:12">
      <c r="A81" s="28" t="s">
        <v>102</v>
      </c>
      <c r="B81" s="124"/>
      <c r="C81" s="124"/>
      <c r="D81" s="124"/>
      <c r="E81" s="124"/>
      <c r="F81" s="124"/>
      <c r="G81" s="124"/>
      <c r="H81" s="124"/>
      <c r="I81" s="124"/>
      <c r="J81" s="124"/>
      <c r="K81" s="78"/>
      <c r="L81" s="88"/>
    </row>
    <row r="82" spans="1:12">
      <c r="A82" s="30" t="s">
        <v>103</v>
      </c>
      <c r="B82" s="31"/>
      <c r="C82" s="31"/>
      <c r="D82" s="31"/>
      <c r="E82" s="31"/>
      <c r="F82" s="31"/>
      <c r="G82" s="31"/>
      <c r="H82" s="31"/>
      <c r="I82" s="31"/>
      <c r="J82" s="79"/>
      <c r="K82" s="32" t="s">
        <v>10</v>
      </c>
      <c r="L82" s="88"/>
    </row>
    <row r="83" spans="1:12">
      <c r="A83" s="32" t="s">
        <v>11</v>
      </c>
      <c r="B83" s="32" t="s">
        <v>104</v>
      </c>
      <c r="C83" s="32"/>
      <c r="D83" s="32"/>
      <c r="E83" s="32"/>
      <c r="F83" s="32"/>
      <c r="G83" s="32"/>
      <c r="H83" s="32"/>
      <c r="I83" s="32"/>
      <c r="J83" s="60" t="s">
        <v>105</v>
      </c>
      <c r="K83" s="99">
        <f>ROUND(SUM(K84:K91),2)</f>
        <v>269.9</v>
      </c>
      <c r="L83" s="88"/>
    </row>
    <row r="84" ht="51" spans="1:12">
      <c r="A84" s="32">
        <v>1</v>
      </c>
      <c r="B84" s="125" t="s">
        <v>157</v>
      </c>
      <c r="C84" s="126" t="s">
        <v>107</v>
      </c>
      <c r="D84" s="127"/>
      <c r="E84" s="128"/>
      <c r="F84" s="129">
        <v>2</v>
      </c>
      <c r="G84" s="130" t="s">
        <v>108</v>
      </c>
      <c r="H84" s="131">
        <f>'Insumos Recepcionista'!E3</f>
        <v>488.98</v>
      </c>
      <c r="I84" s="190"/>
      <c r="J84" s="139"/>
      <c r="K84" s="90">
        <f>ROUND((H84*F84)/12,2)</f>
        <v>81.5</v>
      </c>
      <c r="L84" s="88"/>
    </row>
    <row r="85" ht="38.25" spans="1:12">
      <c r="A85" s="32">
        <v>2</v>
      </c>
      <c r="B85" s="125" t="s">
        <v>158</v>
      </c>
      <c r="C85" s="126" t="s">
        <v>107</v>
      </c>
      <c r="D85" s="127"/>
      <c r="E85" s="128"/>
      <c r="F85" s="129">
        <v>5</v>
      </c>
      <c r="G85" s="130" t="s">
        <v>108</v>
      </c>
      <c r="H85" s="131">
        <f>'Insumos Recepcionista'!E4</f>
        <v>158.75</v>
      </c>
      <c r="I85" s="190"/>
      <c r="J85" s="139"/>
      <c r="K85" s="90">
        <f t="shared" ref="K85:K91" si="3">ROUND((H85*F85)/12,2)</f>
        <v>66.15</v>
      </c>
      <c r="L85" s="88"/>
    </row>
    <row r="86" ht="38.25" spans="1:12">
      <c r="A86" s="32">
        <v>3</v>
      </c>
      <c r="B86" s="125" t="s">
        <v>159</v>
      </c>
      <c r="C86" s="126" t="s">
        <v>107</v>
      </c>
      <c r="D86" s="127"/>
      <c r="E86" s="128"/>
      <c r="F86" s="129">
        <v>5</v>
      </c>
      <c r="G86" s="130" t="s">
        <v>108</v>
      </c>
      <c r="H86" s="131">
        <f>'Insumos Recepcionista'!E5</f>
        <v>124.61</v>
      </c>
      <c r="I86" s="190"/>
      <c r="J86" s="139"/>
      <c r="K86" s="90">
        <f t="shared" si="3"/>
        <v>51.92</v>
      </c>
      <c r="L86" s="88"/>
    </row>
    <row r="87" ht="25.5" spans="1:12">
      <c r="A87" s="32">
        <v>4</v>
      </c>
      <c r="B87" s="125" t="s">
        <v>160</v>
      </c>
      <c r="C87" s="126" t="s">
        <v>107</v>
      </c>
      <c r="D87" s="127"/>
      <c r="E87" s="128"/>
      <c r="F87" s="129">
        <v>2</v>
      </c>
      <c r="G87" s="130" t="s">
        <v>108</v>
      </c>
      <c r="H87" s="131">
        <f>'Insumos Recepcionista'!E6</f>
        <v>99.46</v>
      </c>
      <c r="I87" s="190"/>
      <c r="J87" s="139"/>
      <c r="K87" s="90">
        <f t="shared" si="3"/>
        <v>16.58</v>
      </c>
      <c r="L87" s="88"/>
    </row>
    <row r="88" ht="25.5" spans="1:12">
      <c r="A88" s="32">
        <v>5</v>
      </c>
      <c r="B88" s="125" t="s">
        <v>161</v>
      </c>
      <c r="C88" s="126" t="s">
        <v>107</v>
      </c>
      <c r="D88" s="127"/>
      <c r="E88" s="128"/>
      <c r="F88" s="129">
        <v>2</v>
      </c>
      <c r="G88" s="130" t="s">
        <v>108</v>
      </c>
      <c r="H88" s="131">
        <f>'Insumos Recepcionista'!E7</f>
        <v>40.64</v>
      </c>
      <c r="I88" s="190"/>
      <c r="J88" s="139"/>
      <c r="K88" s="90">
        <f t="shared" si="3"/>
        <v>6.77</v>
      </c>
      <c r="L88" s="88"/>
    </row>
    <row r="89" ht="25.5" spans="1:12">
      <c r="A89" s="32">
        <v>6</v>
      </c>
      <c r="B89" s="125" t="s">
        <v>162</v>
      </c>
      <c r="C89" s="126" t="s">
        <v>107</v>
      </c>
      <c r="D89" s="127"/>
      <c r="E89" s="128"/>
      <c r="F89" s="129">
        <v>1</v>
      </c>
      <c r="G89" s="130"/>
      <c r="H89" s="131">
        <f>'Insumos Recepcionista'!E8</f>
        <v>97.95</v>
      </c>
      <c r="I89" s="190"/>
      <c r="J89" s="139"/>
      <c r="K89" s="90">
        <f t="shared" si="3"/>
        <v>8.16</v>
      </c>
      <c r="L89" s="88"/>
    </row>
    <row r="90" spans="1:12">
      <c r="A90" s="32">
        <v>7</v>
      </c>
      <c r="B90" s="125" t="s">
        <v>163</v>
      </c>
      <c r="C90" s="126" t="s">
        <v>107</v>
      </c>
      <c r="D90" s="127"/>
      <c r="E90" s="128"/>
      <c r="F90" s="129">
        <v>12</v>
      </c>
      <c r="G90" s="130" t="s">
        <v>108</v>
      </c>
      <c r="H90" s="131">
        <f>'Insumos Recepcionista'!E9</f>
        <v>10.65</v>
      </c>
      <c r="I90" s="190"/>
      <c r="J90" s="139"/>
      <c r="K90" s="90">
        <f t="shared" si="3"/>
        <v>10.65</v>
      </c>
      <c r="L90" s="88"/>
    </row>
    <row r="91" ht="25.5" spans="1:12">
      <c r="A91" s="32">
        <v>8</v>
      </c>
      <c r="B91" s="125" t="s">
        <v>164</v>
      </c>
      <c r="C91" s="126" t="s">
        <v>107</v>
      </c>
      <c r="D91" s="127"/>
      <c r="E91" s="128"/>
      <c r="F91" s="129">
        <v>2</v>
      </c>
      <c r="G91" s="130" t="s">
        <v>108</v>
      </c>
      <c r="H91" s="131">
        <f>'Insumos Recepcionista'!E10</f>
        <v>169.01</v>
      </c>
      <c r="I91" s="190"/>
      <c r="J91" s="139"/>
      <c r="K91" s="90">
        <f t="shared" si="3"/>
        <v>28.17</v>
      </c>
      <c r="L91" s="88"/>
    </row>
    <row r="92" spans="1:12">
      <c r="A92" s="52" t="s">
        <v>115</v>
      </c>
      <c r="B92" s="31"/>
      <c r="C92" s="31"/>
      <c r="D92" s="31"/>
      <c r="E92" s="31"/>
      <c r="F92" s="31"/>
      <c r="G92" s="31"/>
      <c r="H92" s="31"/>
      <c r="I92" s="79"/>
      <c r="J92" s="98" t="s">
        <v>105</v>
      </c>
      <c r="K92" s="99">
        <f>ROUND((K83),2)</f>
        <v>269.9</v>
      </c>
      <c r="L92" s="88"/>
    </row>
    <row r="93" spans="1:12">
      <c r="A93" s="47"/>
      <c r="B93" s="48"/>
      <c r="C93" s="48"/>
      <c r="D93" s="48"/>
      <c r="E93" s="48"/>
      <c r="F93" s="48"/>
      <c r="G93" s="48"/>
      <c r="H93" s="48"/>
      <c r="I93" s="48"/>
      <c r="J93" s="48"/>
      <c r="K93" s="47"/>
      <c r="L93" s="88"/>
    </row>
    <row r="94" spans="1:12">
      <c r="A94" s="28" t="s">
        <v>116</v>
      </c>
      <c r="B94" s="124"/>
      <c r="C94" s="124"/>
      <c r="D94" s="124"/>
      <c r="E94" s="124"/>
      <c r="F94" s="124"/>
      <c r="G94" s="124"/>
      <c r="H94" s="124"/>
      <c r="I94" s="124"/>
      <c r="J94" s="124"/>
      <c r="K94" s="78"/>
      <c r="L94" s="88"/>
    </row>
    <row r="95" spans="1:12">
      <c r="A95" s="30" t="s">
        <v>117</v>
      </c>
      <c r="B95" s="31"/>
      <c r="C95" s="31"/>
      <c r="D95" s="31"/>
      <c r="E95" s="31"/>
      <c r="F95" s="31"/>
      <c r="G95" s="31"/>
      <c r="H95" s="31"/>
      <c r="I95" s="79"/>
      <c r="J95" s="60" t="s">
        <v>9</v>
      </c>
      <c r="K95" s="32" t="s">
        <v>10</v>
      </c>
      <c r="L95" s="88"/>
    </row>
    <row r="96" spans="1:12">
      <c r="A96" s="32" t="s">
        <v>11</v>
      </c>
      <c r="B96" s="33" t="s">
        <v>118</v>
      </c>
      <c r="C96" s="33"/>
      <c r="D96" s="33"/>
      <c r="E96" s="33"/>
      <c r="F96" s="33"/>
      <c r="G96" s="33"/>
      <c r="H96" s="33"/>
      <c r="I96" s="33"/>
      <c r="J96" s="191">
        <v>0.05</v>
      </c>
      <c r="K96" s="90">
        <f>ROUND(J96*K111,2)</f>
        <v>206.3</v>
      </c>
      <c r="L96" s="88"/>
    </row>
    <row r="97" spans="1:12">
      <c r="A97" s="36" t="s">
        <v>13</v>
      </c>
      <c r="B97" s="33" t="s">
        <v>119</v>
      </c>
      <c r="C97" s="33"/>
      <c r="D97" s="33"/>
      <c r="E97" s="33"/>
      <c r="F97" s="33"/>
      <c r="G97" s="33"/>
      <c r="H97" s="33"/>
      <c r="I97" s="33"/>
      <c r="J97" s="191">
        <v>0.1</v>
      </c>
      <c r="K97" s="90">
        <f>ROUND(J97*(K96+K111),2)</f>
        <v>433.22</v>
      </c>
      <c r="L97" s="88"/>
    </row>
    <row r="98" spans="1:12">
      <c r="A98" s="32" t="s">
        <v>15</v>
      </c>
      <c r="B98" s="132" t="s">
        <v>120</v>
      </c>
      <c r="C98" s="132"/>
      <c r="D98" s="132"/>
      <c r="E98" s="132"/>
      <c r="F98" s="132"/>
      <c r="G98" s="132"/>
      <c r="H98" s="132"/>
      <c r="I98" s="132"/>
      <c r="J98" s="84"/>
      <c r="K98" s="90"/>
      <c r="L98" s="88"/>
    </row>
    <row r="99" spans="1:12">
      <c r="A99" s="36" t="s">
        <v>121</v>
      </c>
      <c r="B99" s="33" t="s">
        <v>122</v>
      </c>
      <c r="C99" s="33"/>
      <c r="D99" s="33"/>
      <c r="E99" s="33"/>
      <c r="F99" s="33"/>
      <c r="G99" s="33"/>
      <c r="H99" s="33"/>
      <c r="I99" s="33"/>
      <c r="J99" s="84">
        <v>0.0165</v>
      </c>
      <c r="K99" s="103">
        <f>ROUND(($K$96+$K$97+$K$111)*J99,2)</f>
        <v>78.63</v>
      </c>
      <c r="L99" s="108"/>
    </row>
    <row r="100" spans="1:12">
      <c r="A100" s="36" t="s">
        <v>123</v>
      </c>
      <c r="B100" s="33" t="s">
        <v>124</v>
      </c>
      <c r="C100" s="33"/>
      <c r="D100" s="33"/>
      <c r="E100" s="33"/>
      <c r="F100" s="33"/>
      <c r="G100" s="33"/>
      <c r="H100" s="33"/>
      <c r="I100" s="33"/>
      <c r="J100" s="84">
        <v>0.076</v>
      </c>
      <c r="K100" s="103">
        <f>ROUND(($K$96+$K$97+$K$111)*J100,2)</f>
        <v>362.17</v>
      </c>
      <c r="L100" s="88"/>
    </row>
    <row r="101" spans="1:12">
      <c r="A101" s="36" t="s">
        <v>125</v>
      </c>
      <c r="B101" s="33" t="s">
        <v>126</v>
      </c>
      <c r="C101" s="33"/>
      <c r="D101" s="33"/>
      <c r="E101" s="33"/>
      <c r="F101" s="33"/>
      <c r="G101" s="33"/>
      <c r="H101" s="33"/>
      <c r="I101" s="33"/>
      <c r="J101" s="192">
        <v>0.02</v>
      </c>
      <c r="K101" s="103">
        <f>ROUND(($K$96+$K$97+$K$111)*J101,2)</f>
        <v>95.31</v>
      </c>
      <c r="L101" s="88"/>
    </row>
    <row r="102" spans="1:12">
      <c r="A102" s="133" t="s">
        <v>127</v>
      </c>
      <c r="B102" s="134"/>
      <c r="C102" s="134"/>
      <c r="D102" s="134"/>
      <c r="E102" s="134"/>
      <c r="F102" s="134"/>
      <c r="G102" s="134"/>
      <c r="H102" s="134"/>
      <c r="I102" s="193"/>
      <c r="J102" s="194">
        <f>SUM(J96:J101)</f>
        <v>0.2625</v>
      </c>
      <c r="K102" s="195">
        <f>ROUND(SUM(K96:K101),2)</f>
        <v>1175.63</v>
      </c>
      <c r="L102" s="88"/>
    </row>
    <row r="103" spans="1:11">
      <c r="A103" s="135"/>
      <c r="B103" s="136"/>
      <c r="C103" s="136"/>
      <c r="D103" s="136"/>
      <c r="E103" s="136"/>
      <c r="F103" s="136"/>
      <c r="G103" s="136"/>
      <c r="H103" s="136"/>
      <c r="I103" s="136"/>
      <c r="J103" s="136"/>
      <c r="K103" s="135"/>
    </row>
    <row r="104" spans="1:13">
      <c r="A104" s="137" t="s">
        <v>128</v>
      </c>
      <c r="B104" s="138"/>
      <c r="C104" s="138"/>
      <c r="D104" s="138"/>
      <c r="E104" s="138"/>
      <c r="F104" s="138"/>
      <c r="G104" s="138"/>
      <c r="H104" s="138"/>
      <c r="I104" s="138"/>
      <c r="J104" s="138"/>
      <c r="K104" s="196"/>
      <c r="M104" s="197"/>
    </row>
    <row r="105" spans="1:11">
      <c r="A105" s="52" t="s">
        <v>129</v>
      </c>
      <c r="B105" s="31"/>
      <c r="C105" s="31"/>
      <c r="D105" s="31"/>
      <c r="E105" s="31"/>
      <c r="F105" s="31"/>
      <c r="G105" s="31"/>
      <c r="H105" s="31"/>
      <c r="I105" s="31"/>
      <c r="J105" s="79"/>
      <c r="K105" s="32" t="s">
        <v>10</v>
      </c>
    </row>
    <row r="106" spans="1:11">
      <c r="A106" s="139" t="s">
        <v>11</v>
      </c>
      <c r="B106" s="58" t="str">
        <f>A3</f>
        <v>MÓDULO 1 - COMPOSIÇÃO DA REMUNERAÇÃO</v>
      </c>
      <c r="C106" s="59"/>
      <c r="D106" s="59"/>
      <c r="E106" s="59"/>
      <c r="F106" s="59"/>
      <c r="G106" s="59"/>
      <c r="H106" s="59"/>
      <c r="I106" s="59"/>
      <c r="J106" s="97"/>
      <c r="K106" s="90">
        <f>K11</f>
        <v>1355.45</v>
      </c>
    </row>
    <row r="107" spans="1:11">
      <c r="A107" s="129" t="s">
        <v>13</v>
      </c>
      <c r="B107" s="58" t="str">
        <f>A13</f>
        <v>MÓDULO 2 – ENCARGOS E BENEFÍCIOS ANUAIS, MENSAIS E DIÁRIOS</v>
      </c>
      <c r="C107" s="59"/>
      <c r="D107" s="59"/>
      <c r="E107" s="59"/>
      <c r="F107" s="59"/>
      <c r="G107" s="59"/>
      <c r="H107" s="59"/>
      <c r="I107" s="59"/>
      <c r="J107" s="97"/>
      <c r="K107" s="103">
        <f>K45</f>
        <v>1763.44</v>
      </c>
    </row>
    <row r="108" spans="1:13">
      <c r="A108" s="129" t="s">
        <v>15</v>
      </c>
      <c r="B108" s="58" t="str">
        <f>A47</f>
        <v>MÓDULO 3 – PROVISÃO PARA RESCISÃO</v>
      </c>
      <c r="C108" s="59"/>
      <c r="D108" s="59"/>
      <c r="E108" s="59"/>
      <c r="F108" s="59"/>
      <c r="G108" s="59"/>
      <c r="H108" s="59"/>
      <c r="I108" s="59"/>
      <c r="J108" s="97"/>
      <c r="K108" s="103">
        <f>K55</f>
        <v>210.59</v>
      </c>
      <c r="M108" s="197"/>
    </row>
    <row r="109" spans="1:13">
      <c r="A109" s="139" t="s">
        <v>17</v>
      </c>
      <c r="B109" s="58" t="str">
        <f>A57</f>
        <v>MÓDULO 4 – CUSTO DE REPOSIÇÃO DO PROFISSIONAL AUSENTE</v>
      </c>
      <c r="C109" s="59"/>
      <c r="D109" s="59"/>
      <c r="E109" s="59"/>
      <c r="F109" s="59"/>
      <c r="G109" s="59"/>
      <c r="H109" s="59"/>
      <c r="I109" s="59"/>
      <c r="J109" s="97"/>
      <c r="K109" s="103">
        <f>K79</f>
        <v>526.55</v>
      </c>
      <c r="M109" s="197"/>
    </row>
    <row r="110" spans="1:11">
      <c r="A110" s="129" t="s">
        <v>19</v>
      </c>
      <c r="B110" s="58" t="str">
        <f>A81</f>
        <v>MÓDULO 5 – INSUMOS DIVERSOS</v>
      </c>
      <c r="C110" s="59"/>
      <c r="D110" s="59"/>
      <c r="E110" s="59"/>
      <c r="F110" s="59"/>
      <c r="G110" s="59"/>
      <c r="H110" s="59"/>
      <c r="I110" s="59"/>
      <c r="J110" s="97"/>
      <c r="K110" s="103">
        <f>K92</f>
        <v>269.9</v>
      </c>
    </row>
    <row r="111" spans="1:13">
      <c r="A111" s="36"/>
      <c r="B111" s="30" t="s">
        <v>130</v>
      </c>
      <c r="C111" s="31"/>
      <c r="D111" s="31"/>
      <c r="E111" s="31"/>
      <c r="F111" s="31"/>
      <c r="G111" s="31"/>
      <c r="H111" s="31"/>
      <c r="I111" s="31"/>
      <c r="J111" s="79"/>
      <c r="K111" s="104">
        <f>TRUNC(SUM(K106:K110),2)</f>
        <v>4125.93</v>
      </c>
      <c r="M111" s="107"/>
    </row>
    <row r="112" spans="1:11">
      <c r="A112" s="139" t="s">
        <v>21</v>
      </c>
      <c r="B112" s="58" t="str">
        <f>A94</f>
        <v>MÓDULO 6 – CUSTOS INDIRETOS, TRIBUTOS E LUCRO</v>
      </c>
      <c r="C112" s="59"/>
      <c r="D112" s="59"/>
      <c r="E112" s="59"/>
      <c r="F112" s="59"/>
      <c r="G112" s="59"/>
      <c r="H112" s="59"/>
      <c r="I112" s="59"/>
      <c r="J112" s="97"/>
      <c r="K112" s="90">
        <f>K102</f>
        <v>1175.63</v>
      </c>
    </row>
    <row r="113" spans="1:11">
      <c r="A113" s="52" t="s">
        <v>131</v>
      </c>
      <c r="B113" s="31"/>
      <c r="C113" s="31"/>
      <c r="D113" s="31"/>
      <c r="E113" s="31"/>
      <c r="F113" s="31"/>
      <c r="G113" s="31"/>
      <c r="H113" s="31"/>
      <c r="I113" s="31"/>
      <c r="J113" s="79"/>
      <c r="K113" s="104">
        <f>ROUND(SUM(K111:K112),2)</f>
        <v>5301.56</v>
      </c>
    </row>
    <row r="114" ht="13.5" hidden="1" spans="1:11">
      <c r="A114" s="140"/>
      <c r="B114" s="141" t="s">
        <v>132</v>
      </c>
      <c r="C114" s="141"/>
      <c r="D114" s="141"/>
      <c r="E114" s="141"/>
      <c r="F114" s="141"/>
      <c r="G114" s="141"/>
      <c r="H114" s="141"/>
      <c r="I114" s="141"/>
      <c r="J114" s="198"/>
      <c r="K114" s="199"/>
    </row>
    <row r="115" ht="40.5" hidden="1" customHeight="1" spans="1:11">
      <c r="A115" s="142" t="s">
        <v>133</v>
      </c>
      <c r="B115" s="143"/>
      <c r="C115" s="144" t="s">
        <v>134</v>
      </c>
      <c r="D115" s="143"/>
      <c r="E115" s="144" t="s">
        <v>135</v>
      </c>
      <c r="F115" s="143"/>
      <c r="G115" s="145"/>
      <c r="H115" s="145"/>
      <c r="I115" s="200" t="s">
        <v>136</v>
      </c>
      <c r="J115" s="201" t="s">
        <v>137</v>
      </c>
      <c r="K115" s="202" t="s">
        <v>10</v>
      </c>
    </row>
    <row r="116" hidden="1" customHeight="1" spans="1:11">
      <c r="A116" s="146" t="s">
        <v>138</v>
      </c>
      <c r="B116" s="147"/>
      <c r="C116" s="148" t="s">
        <v>139</v>
      </c>
      <c r="D116" s="149"/>
      <c r="E116" s="150"/>
      <c r="F116" s="151"/>
      <c r="G116" s="152"/>
      <c r="H116" s="152"/>
      <c r="I116" s="203" t="s">
        <v>139</v>
      </c>
      <c r="J116" s="204"/>
      <c r="K116" s="205">
        <v>0</v>
      </c>
    </row>
    <row r="117" hidden="1" customHeight="1" spans="1:11">
      <c r="A117" s="126" t="s">
        <v>140</v>
      </c>
      <c r="B117" s="153"/>
      <c r="C117" s="154" t="s">
        <v>139</v>
      </c>
      <c r="D117" s="155"/>
      <c r="E117" s="156"/>
      <c r="F117" s="157"/>
      <c r="G117" s="158"/>
      <c r="H117" s="158"/>
      <c r="I117" s="206" t="s">
        <v>139</v>
      </c>
      <c r="J117" s="207"/>
      <c r="K117" s="208">
        <v>0</v>
      </c>
    </row>
    <row r="118" hidden="1" customHeight="1" spans="1:11">
      <c r="A118" s="126" t="s">
        <v>141</v>
      </c>
      <c r="B118" s="153"/>
      <c r="C118" s="154" t="s">
        <v>139</v>
      </c>
      <c r="D118" s="155"/>
      <c r="E118" s="156"/>
      <c r="F118" s="157"/>
      <c r="G118" s="158"/>
      <c r="H118" s="158"/>
      <c r="I118" s="206" t="s">
        <v>139</v>
      </c>
      <c r="J118" s="207"/>
      <c r="K118" s="208">
        <v>0</v>
      </c>
    </row>
    <row r="119" hidden="1" customHeight="1" spans="1:11">
      <c r="A119" s="126" t="s">
        <v>142</v>
      </c>
      <c r="B119" s="153"/>
      <c r="C119" s="154" t="s">
        <v>139</v>
      </c>
      <c r="D119" s="155"/>
      <c r="E119" s="156"/>
      <c r="F119" s="157"/>
      <c r="G119" s="158"/>
      <c r="H119" s="158"/>
      <c r="I119" s="206" t="s">
        <v>139</v>
      </c>
      <c r="J119" s="207"/>
      <c r="K119" s="208">
        <v>0</v>
      </c>
    </row>
    <row r="120" hidden="1" customHeight="1" spans="1:11">
      <c r="A120" s="159"/>
      <c r="B120" s="160"/>
      <c r="C120" s="156"/>
      <c r="D120" s="157"/>
      <c r="E120" s="156"/>
      <c r="F120" s="157"/>
      <c r="G120" s="158"/>
      <c r="H120" s="158"/>
      <c r="I120" s="209"/>
      <c r="J120" s="210"/>
      <c r="K120" s="208"/>
    </row>
    <row r="121" ht="13.5" hidden="1" customHeight="1" spans="1:11">
      <c r="A121" s="161"/>
      <c r="B121" s="162"/>
      <c r="C121" s="163"/>
      <c r="D121" s="164"/>
      <c r="E121" s="163"/>
      <c r="F121" s="164"/>
      <c r="G121" s="165"/>
      <c r="H121" s="165"/>
      <c r="I121" s="211"/>
      <c r="J121" s="212"/>
      <c r="K121" s="213"/>
    </row>
    <row r="122" ht="13.5" hidden="1" customHeight="1" spans="1:11">
      <c r="A122" s="166" t="s">
        <v>143</v>
      </c>
      <c r="B122" s="167"/>
      <c r="C122" s="167"/>
      <c r="D122" s="167"/>
      <c r="E122" s="167"/>
      <c r="F122" s="167"/>
      <c r="G122" s="167"/>
      <c r="H122" s="167"/>
      <c r="I122" s="167"/>
      <c r="J122" s="214"/>
      <c r="K122" s="215">
        <f>SUM(K120:K121)</f>
        <v>0</v>
      </c>
    </row>
    <row r="123" hidden="1"/>
    <row r="124" ht="13.5" hidden="1" spans="1:11">
      <c r="A124" s="140" t="s">
        <v>144</v>
      </c>
      <c r="B124" s="141" t="s">
        <v>145</v>
      </c>
      <c r="C124" s="141"/>
      <c r="D124" s="141"/>
      <c r="E124" s="141"/>
      <c r="F124" s="141"/>
      <c r="G124" s="141"/>
      <c r="H124" s="141"/>
      <c r="I124" s="141"/>
      <c r="J124" s="198"/>
      <c r="K124" s="199"/>
    </row>
    <row r="125" ht="13.5" hidden="1" customHeight="1" spans="1:11">
      <c r="A125" s="166" t="s">
        <v>146</v>
      </c>
      <c r="B125" s="167"/>
      <c r="C125" s="167"/>
      <c r="D125" s="167"/>
      <c r="E125" s="167"/>
      <c r="F125" s="167"/>
      <c r="G125" s="167"/>
      <c r="H125" s="167"/>
      <c r="I125" s="167"/>
      <c r="J125" s="167"/>
      <c r="K125" s="216"/>
    </row>
    <row r="126" ht="13.5" hidden="1" customHeight="1" spans="1:11">
      <c r="A126" s="168"/>
      <c r="B126" s="169" t="s">
        <v>147</v>
      </c>
      <c r="C126" s="170"/>
      <c r="D126" s="170"/>
      <c r="E126" s="170"/>
      <c r="F126" s="170"/>
      <c r="G126" s="170"/>
      <c r="H126" s="170"/>
      <c r="I126" s="170"/>
      <c r="J126" s="217"/>
      <c r="K126" s="202" t="s">
        <v>10</v>
      </c>
    </row>
    <row r="127" hidden="1" customHeight="1" spans="1:11">
      <c r="A127" s="171" t="s">
        <v>11</v>
      </c>
      <c r="B127" s="172" t="s">
        <v>148</v>
      </c>
      <c r="C127" s="173"/>
      <c r="D127" s="173"/>
      <c r="E127" s="173"/>
      <c r="F127" s="173"/>
      <c r="G127" s="173"/>
      <c r="H127" s="173"/>
      <c r="I127" s="173"/>
      <c r="J127" s="218"/>
      <c r="K127" s="219">
        <f>K99</f>
        <v>78.63</v>
      </c>
    </row>
    <row r="128" hidden="1" customHeight="1" spans="1:11">
      <c r="A128" s="174" t="s">
        <v>13</v>
      </c>
      <c r="B128" s="58" t="s">
        <v>149</v>
      </c>
      <c r="C128" s="59"/>
      <c r="D128" s="59"/>
      <c r="E128" s="59"/>
      <c r="F128" s="59"/>
      <c r="G128" s="59"/>
      <c r="H128" s="59"/>
      <c r="I128" s="59"/>
      <c r="J128" s="97"/>
      <c r="K128" s="220" t="e">
        <f>#REF!</f>
        <v>#REF!</v>
      </c>
    </row>
    <row r="129" ht="13.5" hidden="1" customHeight="1" spans="1:11">
      <c r="A129" s="174" t="s">
        <v>15</v>
      </c>
      <c r="B129" s="221" t="s">
        <v>150</v>
      </c>
      <c r="C129" s="222"/>
      <c r="D129" s="222"/>
      <c r="E129" s="222"/>
      <c r="F129" s="222"/>
      <c r="G129" s="222"/>
      <c r="H129" s="222"/>
      <c r="I129" s="222"/>
      <c r="J129" s="230"/>
      <c r="K129" s="220">
        <f>K102</f>
        <v>1175.63</v>
      </c>
    </row>
    <row r="130" ht="13.5" hidden="1" customHeight="1" spans="1:11">
      <c r="A130" s="223" t="s">
        <v>151</v>
      </c>
      <c r="B130" s="224"/>
      <c r="C130" s="224"/>
      <c r="D130" s="224"/>
      <c r="E130" s="224"/>
      <c r="F130" s="224"/>
      <c r="G130" s="224"/>
      <c r="H130" s="224"/>
      <c r="I130" s="224"/>
      <c r="J130" s="231"/>
      <c r="K130" s="215" t="e">
        <f>SUM(K127:K129)</f>
        <v>#REF!</v>
      </c>
    </row>
    <row r="131" hidden="1" spans="1:2">
      <c r="A131" s="225" t="s">
        <v>152</v>
      </c>
      <c r="B131" s="19" t="s">
        <v>153</v>
      </c>
    </row>
    <row r="132" hidden="1"/>
    <row r="133" hidden="1"/>
    <row r="134" hidden="1" spans="2:3">
      <c r="B134" s="226" t="s">
        <v>154</v>
      </c>
      <c r="C134" s="226">
        <f>K113/K5</f>
        <v>3.91129145302298</v>
      </c>
    </row>
    <row r="135" spans="1:11">
      <c r="A135" s="227"/>
      <c r="B135" s="226"/>
      <c r="E135" s="228"/>
      <c r="K135" s="232"/>
    </row>
    <row r="136" spans="9:11">
      <c r="I136" s="107"/>
      <c r="J136" s="107"/>
      <c r="K136" s="232"/>
    </row>
    <row r="137" spans="9:11">
      <c r="I137" s="107"/>
      <c r="J137" s="107"/>
      <c r="K137" s="232"/>
    </row>
    <row r="138" spans="1:10">
      <c r="A138" s="229"/>
      <c r="I138" s="107"/>
      <c r="J138" s="107"/>
    </row>
    <row r="139" spans="1:1">
      <c r="A139" s="229"/>
    </row>
  </sheetData>
  <mergeCells count="152">
    <mergeCell ref="A1:K1"/>
    <mergeCell ref="A2:B2"/>
    <mergeCell ref="C2:K2"/>
    <mergeCell ref="A3:K3"/>
    <mergeCell ref="A4:I4"/>
    <mergeCell ref="B5:J5"/>
    <mergeCell ref="B6:I6"/>
    <mergeCell ref="B7:I7"/>
    <mergeCell ref="B8:I8"/>
    <mergeCell ref="B9:I9"/>
    <mergeCell ref="B10:I10"/>
    <mergeCell ref="A11:J11"/>
    <mergeCell ref="A12:K12"/>
    <mergeCell ref="A13:K13"/>
    <mergeCell ref="A14:I14"/>
    <mergeCell ref="B15:I15"/>
    <mergeCell ref="B16:I16"/>
    <mergeCell ref="A17:I17"/>
    <mergeCell ref="A18:K18"/>
    <mergeCell ref="A19:I19"/>
    <mergeCell ref="B20:I20"/>
    <mergeCell ref="B21:I21"/>
    <mergeCell ref="B23:I23"/>
    <mergeCell ref="B24:I24"/>
    <mergeCell ref="B25:I25"/>
    <mergeCell ref="B26:I26"/>
    <mergeCell ref="B27:I27"/>
    <mergeCell ref="B28:I28"/>
    <mergeCell ref="A29:I29"/>
    <mergeCell ref="A30:K30"/>
    <mergeCell ref="A31:J31"/>
    <mergeCell ref="C33:D33"/>
    <mergeCell ref="G33:H33"/>
    <mergeCell ref="I33:J33"/>
    <mergeCell ref="B34:J34"/>
    <mergeCell ref="B35:J35"/>
    <mergeCell ref="B36:J36"/>
    <mergeCell ref="B37:J37"/>
    <mergeCell ref="A38:J38"/>
    <mergeCell ref="A39:K39"/>
    <mergeCell ref="A40:K40"/>
    <mergeCell ref="A41:J41"/>
    <mergeCell ref="B42:J42"/>
    <mergeCell ref="B43:J43"/>
    <mergeCell ref="B44:J44"/>
    <mergeCell ref="A45:J45"/>
    <mergeCell ref="A46:K46"/>
    <mergeCell ref="A47:K47"/>
    <mergeCell ref="A48:I48"/>
    <mergeCell ref="B49:I49"/>
    <mergeCell ref="B50:I50"/>
    <mergeCell ref="B51:I51"/>
    <mergeCell ref="B52:I52"/>
    <mergeCell ref="B53:I53"/>
    <mergeCell ref="B54:I54"/>
    <mergeCell ref="A55:I55"/>
    <mergeCell ref="A56:K56"/>
    <mergeCell ref="A57:K57"/>
    <mergeCell ref="A58:I58"/>
    <mergeCell ref="B59:I59"/>
    <mergeCell ref="B60:I60"/>
    <mergeCell ref="B61:I61"/>
    <mergeCell ref="B62:I62"/>
    <mergeCell ref="B63:I63"/>
    <mergeCell ref="B64:I64"/>
    <mergeCell ref="A65:I65"/>
    <mergeCell ref="B66:I66"/>
    <mergeCell ref="A67:I67"/>
    <mergeCell ref="B68:I68"/>
    <mergeCell ref="A69:I69"/>
    <mergeCell ref="A70:K70"/>
    <mergeCell ref="A71:I71"/>
    <mergeCell ref="B72:I72"/>
    <mergeCell ref="A73:I73"/>
    <mergeCell ref="A74:K74"/>
    <mergeCell ref="A75:K75"/>
    <mergeCell ref="A76:J76"/>
    <mergeCell ref="B77:J77"/>
    <mergeCell ref="B78:J78"/>
    <mergeCell ref="A79:J79"/>
    <mergeCell ref="A80:K80"/>
    <mergeCell ref="A81:K81"/>
    <mergeCell ref="A82:J82"/>
    <mergeCell ref="B83:I83"/>
    <mergeCell ref="C84:E84"/>
    <mergeCell ref="H84:I84"/>
    <mergeCell ref="C85:E85"/>
    <mergeCell ref="H85:I85"/>
    <mergeCell ref="C86:E86"/>
    <mergeCell ref="H86:I86"/>
    <mergeCell ref="C87:E87"/>
    <mergeCell ref="H87:I87"/>
    <mergeCell ref="C88:E88"/>
    <mergeCell ref="H88:I88"/>
    <mergeCell ref="C89:E89"/>
    <mergeCell ref="H89:I89"/>
    <mergeCell ref="C90:E90"/>
    <mergeCell ref="H90:I90"/>
    <mergeCell ref="C91:E91"/>
    <mergeCell ref="H91:I91"/>
    <mergeCell ref="A92:I92"/>
    <mergeCell ref="A93:K93"/>
    <mergeCell ref="A94:K94"/>
    <mergeCell ref="A95:I95"/>
    <mergeCell ref="B96:I96"/>
    <mergeCell ref="B97:I97"/>
    <mergeCell ref="B98:I98"/>
    <mergeCell ref="B99:I99"/>
    <mergeCell ref="B100:I100"/>
    <mergeCell ref="B101:I101"/>
    <mergeCell ref="A102:I102"/>
    <mergeCell ref="A103:K103"/>
    <mergeCell ref="A104:K104"/>
    <mergeCell ref="A105:J105"/>
    <mergeCell ref="B106:J106"/>
    <mergeCell ref="B107:J107"/>
    <mergeCell ref="B108:J108"/>
    <mergeCell ref="B109:J109"/>
    <mergeCell ref="B110:J110"/>
    <mergeCell ref="B111:J111"/>
    <mergeCell ref="B112:J112"/>
    <mergeCell ref="A113:J113"/>
    <mergeCell ref="B114:I114"/>
    <mergeCell ref="A115:B115"/>
    <mergeCell ref="C115:D115"/>
    <mergeCell ref="E115:F115"/>
    <mergeCell ref="A116:B116"/>
    <mergeCell ref="C116:D116"/>
    <mergeCell ref="E116:F116"/>
    <mergeCell ref="A117:B117"/>
    <mergeCell ref="C117:D117"/>
    <mergeCell ref="E117:F117"/>
    <mergeCell ref="A118:B118"/>
    <mergeCell ref="C118:D118"/>
    <mergeCell ref="E118:F118"/>
    <mergeCell ref="A119:B119"/>
    <mergeCell ref="C119:D119"/>
    <mergeCell ref="E119:F119"/>
    <mergeCell ref="A120:B120"/>
    <mergeCell ref="C120:D120"/>
    <mergeCell ref="E120:F120"/>
    <mergeCell ref="A121:B121"/>
    <mergeCell ref="C121:D121"/>
    <mergeCell ref="E121:F121"/>
    <mergeCell ref="A122:J122"/>
    <mergeCell ref="B124:I124"/>
    <mergeCell ref="A125:K125"/>
    <mergeCell ref="B126:J126"/>
    <mergeCell ref="B127:J127"/>
    <mergeCell ref="B128:J128"/>
    <mergeCell ref="B129:J129"/>
    <mergeCell ref="A130:J130"/>
  </mergeCells>
  <pageMargins left="0.196850393700787" right="0.196850393700787" top="0.196850393700787" bottom="0.196850393700787" header="0.196850393700787" footer="0.196850393700787"/>
  <pageSetup paperSize="9" scale="56" firstPageNumber="0" fitToHeight="3" orientation="portrait" useFirstPageNumber="1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D18" sqref="D18"/>
    </sheetView>
  </sheetViews>
  <sheetFormatPr defaultColWidth="9.14285714285714" defaultRowHeight="12.75" outlineLevelCol="5"/>
  <cols>
    <col min="1" max="1" width="5.57142857142857" style="2" customWidth="1"/>
    <col min="2" max="2" width="5.71428571428571" style="2" customWidth="1"/>
    <col min="3" max="3" width="5.28571428571429" style="2" customWidth="1"/>
    <col min="4" max="4" width="40.7142857142857" style="12" customWidth="1"/>
    <col min="5" max="5" width="14.4285714285714" style="4" customWidth="1"/>
    <col min="6" max="6" width="14.8571428571429" style="4" customWidth="1"/>
    <col min="7" max="16384" width="9.14285714285714" style="2"/>
  </cols>
  <sheetData>
    <row r="1" spans="1:6">
      <c r="A1" s="1" t="s">
        <v>165</v>
      </c>
      <c r="B1" s="1"/>
      <c r="C1" s="1"/>
      <c r="D1" s="13"/>
      <c r="E1" s="1"/>
      <c r="F1" s="1"/>
    </row>
    <row r="2" s="1" customFormat="1" spans="1:6">
      <c r="A2" s="5" t="s">
        <v>166</v>
      </c>
      <c r="B2" s="5" t="s">
        <v>167</v>
      </c>
      <c r="C2" s="5" t="s">
        <v>168</v>
      </c>
      <c r="D2" s="14" t="s">
        <v>147</v>
      </c>
      <c r="E2" s="6" t="s">
        <v>108</v>
      </c>
      <c r="F2" s="6" t="s">
        <v>169</v>
      </c>
    </row>
    <row r="3" ht="38.25" spans="1:6">
      <c r="A3" s="7">
        <v>1</v>
      </c>
      <c r="B3" s="7" t="s">
        <v>167</v>
      </c>
      <c r="C3" s="7">
        <v>5</v>
      </c>
      <c r="D3" s="15" t="s">
        <v>106</v>
      </c>
      <c r="E3" s="9">
        <v>72.69</v>
      </c>
      <c r="F3" s="10">
        <f>C3*E3</f>
        <v>363.45</v>
      </c>
    </row>
    <row r="4" ht="38.25" spans="1:6">
      <c r="A4" s="7">
        <v>2</v>
      </c>
      <c r="B4" s="7" t="s">
        <v>167</v>
      </c>
      <c r="C4" s="7">
        <v>10</v>
      </c>
      <c r="D4" s="15" t="s">
        <v>109</v>
      </c>
      <c r="E4" s="9">
        <v>41.82</v>
      </c>
      <c r="F4" s="10">
        <f t="shared" ref="F4:F9" si="0">C4*E4</f>
        <v>418.2</v>
      </c>
    </row>
    <row r="5" ht="38.25" spans="1:6">
      <c r="A5" s="7">
        <v>3</v>
      </c>
      <c r="B5" s="7" t="s">
        <v>167</v>
      </c>
      <c r="C5" s="7">
        <v>4</v>
      </c>
      <c r="D5" s="15" t="s">
        <v>110</v>
      </c>
      <c r="E5" s="9">
        <v>82.94</v>
      </c>
      <c r="F5" s="10">
        <f t="shared" si="0"/>
        <v>331.76</v>
      </c>
    </row>
    <row r="6" spans="1:6">
      <c r="A6" s="7">
        <v>4</v>
      </c>
      <c r="B6" s="7" t="s">
        <v>167</v>
      </c>
      <c r="C6" s="7">
        <v>12</v>
      </c>
      <c r="D6" s="15" t="s">
        <v>111</v>
      </c>
      <c r="E6" s="9">
        <v>11.27</v>
      </c>
      <c r="F6" s="10">
        <f t="shared" si="0"/>
        <v>135.24</v>
      </c>
    </row>
    <row r="7" ht="25.5" spans="1:6">
      <c r="A7" s="7">
        <v>5</v>
      </c>
      <c r="B7" s="7" t="s">
        <v>167</v>
      </c>
      <c r="C7" s="7">
        <v>4</v>
      </c>
      <c r="D7" s="15" t="s">
        <v>112</v>
      </c>
      <c r="E7" s="9">
        <v>85.97</v>
      </c>
      <c r="F7" s="10">
        <f t="shared" si="0"/>
        <v>343.88</v>
      </c>
    </row>
    <row r="8" ht="89.25" spans="1:6">
      <c r="A8" s="7">
        <v>6</v>
      </c>
      <c r="B8" s="7" t="s">
        <v>167</v>
      </c>
      <c r="C8" s="7">
        <v>264</v>
      </c>
      <c r="D8" s="16" t="s">
        <v>113</v>
      </c>
      <c r="E8" s="9">
        <v>2.57</v>
      </c>
      <c r="F8" s="10">
        <f t="shared" si="0"/>
        <v>678.48</v>
      </c>
    </row>
    <row r="9" ht="25.5" spans="1:6">
      <c r="A9" s="7">
        <v>7</v>
      </c>
      <c r="B9" s="7" t="s">
        <v>167</v>
      </c>
      <c r="C9" s="7">
        <v>5</v>
      </c>
      <c r="D9" s="17" t="s">
        <v>114</v>
      </c>
      <c r="E9" s="9">
        <v>18.96</v>
      </c>
      <c r="F9" s="10">
        <f t="shared" si="0"/>
        <v>94.8</v>
      </c>
    </row>
    <row r="10" s="1" customFormat="1" spans="1:6">
      <c r="A10" s="5" t="s">
        <v>170</v>
      </c>
      <c r="B10" s="5"/>
      <c r="C10" s="5"/>
      <c r="D10" s="18"/>
      <c r="E10" s="6"/>
      <c r="F10" s="6">
        <f>SUM(F3:F9)</f>
        <v>2365.81</v>
      </c>
    </row>
  </sheetData>
  <mergeCells count="2">
    <mergeCell ref="A1:F1"/>
    <mergeCell ref="A10:E10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D19" sqref="D19"/>
    </sheetView>
  </sheetViews>
  <sheetFormatPr defaultColWidth="9.14285714285714" defaultRowHeight="12.75" outlineLevelCol="5"/>
  <cols>
    <col min="1" max="1" width="5.57142857142857" style="2" customWidth="1"/>
    <col min="2" max="2" width="5.71428571428571" style="2" customWidth="1"/>
    <col min="3" max="3" width="5.28571428571429" style="2" customWidth="1"/>
    <col min="4" max="4" width="39.7142857142857" style="3" customWidth="1"/>
    <col min="5" max="5" width="14.4285714285714" style="4" customWidth="1"/>
    <col min="6" max="6" width="14.8571428571429" style="4" customWidth="1"/>
    <col min="7" max="16384" width="9.14285714285714" style="2"/>
  </cols>
  <sheetData>
    <row r="1" spans="1:6">
      <c r="A1" s="1" t="s">
        <v>171</v>
      </c>
      <c r="B1" s="1"/>
      <c r="C1" s="1"/>
      <c r="D1" s="1"/>
      <c r="E1" s="1"/>
      <c r="F1" s="1"/>
    </row>
    <row r="2" s="1" customFormat="1" spans="1:6">
      <c r="A2" s="5" t="s">
        <v>166</v>
      </c>
      <c r="B2" s="5" t="s">
        <v>167</v>
      </c>
      <c r="C2" s="5" t="s">
        <v>168</v>
      </c>
      <c r="D2" s="5" t="s">
        <v>147</v>
      </c>
      <c r="E2" s="6" t="s">
        <v>108</v>
      </c>
      <c r="F2" s="6" t="s">
        <v>169</v>
      </c>
    </row>
    <row r="3" ht="76.5" spans="1:6">
      <c r="A3" s="7">
        <v>1</v>
      </c>
      <c r="B3" s="7" t="s">
        <v>167</v>
      </c>
      <c r="C3" s="7">
        <v>2</v>
      </c>
      <c r="D3" s="8" t="s">
        <v>157</v>
      </c>
      <c r="E3" s="9">
        <v>488.98</v>
      </c>
      <c r="F3" s="10">
        <f t="shared" ref="F3:F10" si="0">C3*E3</f>
        <v>977.96</v>
      </c>
    </row>
    <row r="4" ht="51" spans="1:6">
      <c r="A4" s="7">
        <v>2</v>
      </c>
      <c r="B4" s="7" t="s">
        <v>167</v>
      </c>
      <c r="C4" s="7">
        <v>5</v>
      </c>
      <c r="D4" s="8" t="s">
        <v>158</v>
      </c>
      <c r="E4" s="9">
        <v>158.75</v>
      </c>
      <c r="F4" s="10">
        <f t="shared" si="0"/>
        <v>793.75</v>
      </c>
    </row>
    <row r="5" ht="51" spans="1:6">
      <c r="A5" s="7">
        <v>3</v>
      </c>
      <c r="B5" s="7" t="s">
        <v>167</v>
      </c>
      <c r="C5" s="7">
        <v>5</v>
      </c>
      <c r="D5" s="8" t="s">
        <v>159</v>
      </c>
      <c r="E5" s="9">
        <v>124.61</v>
      </c>
      <c r="F5" s="10">
        <f t="shared" si="0"/>
        <v>623.05</v>
      </c>
    </row>
    <row r="6" ht="25.5" spans="1:6">
      <c r="A6" s="7">
        <v>4</v>
      </c>
      <c r="B6" s="7" t="s">
        <v>167</v>
      </c>
      <c r="C6" s="7">
        <v>2</v>
      </c>
      <c r="D6" s="8" t="s">
        <v>160</v>
      </c>
      <c r="E6" s="9">
        <v>99.46</v>
      </c>
      <c r="F6" s="10">
        <f t="shared" si="0"/>
        <v>198.92</v>
      </c>
    </row>
    <row r="7" ht="38.25" spans="1:6">
      <c r="A7" s="7">
        <v>5</v>
      </c>
      <c r="B7" s="7" t="s">
        <v>167</v>
      </c>
      <c r="C7" s="7">
        <v>2</v>
      </c>
      <c r="D7" s="8" t="s">
        <v>161</v>
      </c>
      <c r="E7" s="9">
        <v>40.64</v>
      </c>
      <c r="F7" s="10">
        <f t="shared" si="0"/>
        <v>81.28</v>
      </c>
    </row>
    <row r="8" ht="25.5" spans="1:6">
      <c r="A8" s="7">
        <v>6</v>
      </c>
      <c r="B8" s="7"/>
      <c r="C8" s="7">
        <v>1</v>
      </c>
      <c r="D8" s="8" t="s">
        <v>162</v>
      </c>
      <c r="E8" s="9">
        <v>97.95</v>
      </c>
      <c r="F8" s="10">
        <f t="shared" si="0"/>
        <v>97.95</v>
      </c>
    </row>
    <row r="9" spans="1:6">
      <c r="A9" s="7">
        <v>7</v>
      </c>
      <c r="B9" s="7" t="s">
        <v>167</v>
      </c>
      <c r="C9" s="7">
        <v>12</v>
      </c>
      <c r="D9" s="8" t="s">
        <v>163</v>
      </c>
      <c r="E9" s="9">
        <v>10.65</v>
      </c>
      <c r="F9" s="10">
        <f t="shared" si="0"/>
        <v>127.8</v>
      </c>
    </row>
    <row r="10" ht="38.25" spans="1:6">
      <c r="A10" s="7">
        <v>8</v>
      </c>
      <c r="B10" s="7" t="s">
        <v>167</v>
      </c>
      <c r="C10" s="7">
        <v>2</v>
      </c>
      <c r="D10" s="8" t="s">
        <v>164</v>
      </c>
      <c r="E10" s="9">
        <v>169.01</v>
      </c>
      <c r="F10" s="10">
        <f t="shared" si="0"/>
        <v>338.02</v>
      </c>
    </row>
    <row r="11" s="1" customFormat="1" spans="1:6">
      <c r="A11" s="5" t="s">
        <v>170</v>
      </c>
      <c r="B11" s="5"/>
      <c r="C11" s="5"/>
      <c r="D11" s="11"/>
      <c r="E11" s="6"/>
      <c r="F11" s="6">
        <f>SUM(F3:F10)</f>
        <v>3238.73</v>
      </c>
    </row>
  </sheetData>
  <mergeCells count="2">
    <mergeCell ref="A1:F1"/>
    <mergeCell ref="A11:E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Orientações</vt:lpstr>
      <vt:lpstr>Servente</vt:lpstr>
      <vt:lpstr>Recepcionista</vt:lpstr>
      <vt:lpstr>Insumos Servente</vt:lpstr>
      <vt:lpstr>Insumos Recepcionista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Ronaldo</cp:lastModifiedBy>
  <dcterms:created xsi:type="dcterms:W3CDTF">2010-12-08T17:56:00Z</dcterms:created>
  <cp:lastPrinted>2020-06-15T15:53:00Z</cp:lastPrinted>
  <dcterms:modified xsi:type="dcterms:W3CDTF">2025-03-20T17:42:40Z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26D7561999D846B8B3E4A7EB7B4BEBB7</vt:lpwstr>
  </property>
  <property fmtid="{D5CDD505-2E9C-101B-9397-08002B2CF9AE}" pid="3" name="KSOProductBuildVer">
    <vt:lpwstr>1046-12.2.0.20326</vt:lpwstr>
  </property>
</Properties>
</file>